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05" yWindow="-105" windowWidth="19410" windowHeight="10440" activeTab="5"/>
  </bookViews>
  <sheets>
    <sheet name="титул" sheetId="1" r:id="rId1"/>
    <sheet name="таблица 1" sheetId="2" r:id="rId2"/>
    <sheet name="таблица 2" sheetId="3" r:id="rId3"/>
    <sheet name="таблица 3" sheetId="4" r:id="rId4"/>
    <sheet name="задания" sheetId="5" r:id="rId5"/>
    <sheet name="мероприятия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38" i="3" l="1"/>
  <c r="L38" i="3" s="1"/>
  <c r="D18" i="3"/>
  <c r="P6" i="3"/>
  <c r="S6" i="3" s="1"/>
  <c r="M6" i="3"/>
  <c r="M19" i="3"/>
  <c r="P19" i="3" s="1"/>
  <c r="S19" i="3" s="1"/>
  <c r="D7" i="3" l="1"/>
  <c r="D40" i="3" l="1"/>
  <c r="D37" i="3" s="1"/>
  <c r="V19" i="3" l="1"/>
  <c r="Y19" i="3" s="1"/>
  <c r="AB19" i="3" s="1"/>
  <c r="AE19" i="3" s="1"/>
  <c r="V6" i="3" l="1"/>
  <c r="Y6" i="3" s="1"/>
  <c r="AB6" i="3" s="1"/>
  <c r="AE6" i="3" s="1"/>
  <c r="G18" i="3"/>
  <c r="G8" i="3" s="1"/>
  <c r="J18" i="3" l="1"/>
  <c r="M18" i="3" s="1"/>
  <c r="P18" i="3" s="1"/>
  <c r="S18" i="3" s="1"/>
  <c r="V18" i="3" s="1"/>
  <c r="Y18" i="3" s="1"/>
  <c r="AB18" i="3" s="1"/>
  <c r="AE18" i="3" s="1"/>
  <c r="E61" i="4"/>
  <c r="E55" i="4"/>
  <c r="E49" i="4"/>
  <c r="E43" i="4"/>
  <c r="E37" i="4"/>
  <c r="E31" i="4"/>
  <c r="E25" i="4"/>
  <c r="E19" i="4"/>
  <c r="E13" i="4"/>
  <c r="N38" i="3" l="1"/>
  <c r="O38" i="3" s="1"/>
  <c r="Q38" i="3" s="1"/>
  <c r="R38" i="3" s="1"/>
  <c r="T38" i="3" s="1"/>
  <c r="U38" i="3" s="1"/>
  <c r="W38" i="3" s="1"/>
  <c r="X38" i="3" s="1"/>
  <c r="Z38" i="3" s="1"/>
  <c r="AA38" i="3" s="1"/>
  <c r="AC38" i="3" s="1"/>
  <c r="AD38" i="3" s="1"/>
  <c r="AF38" i="3" s="1"/>
  <c r="AG38" i="3" s="1"/>
  <c r="A59" i="4" l="1"/>
  <c r="A53" i="4"/>
  <c r="A47" i="4"/>
  <c r="A41" i="4"/>
  <c r="A35" i="4"/>
  <c r="A29" i="4"/>
  <c r="A23" i="4"/>
  <c r="A17" i="4"/>
  <c r="A11" i="4"/>
  <c r="F39" i="3"/>
  <c r="F40" i="3" s="1"/>
  <c r="E39" i="3"/>
  <c r="E40" i="3" s="1"/>
  <c r="AE39" i="3"/>
  <c r="AG39" i="3" s="1"/>
  <c r="AG40" i="3" s="1"/>
  <c r="AB39" i="3"/>
  <c r="AB40" i="3" s="1"/>
  <c r="Y39" i="3"/>
  <c r="AA39" i="3" s="1"/>
  <c r="AA40" i="3" s="1"/>
  <c r="V39" i="3"/>
  <c r="V40" i="3" s="1"/>
  <c r="S39" i="3"/>
  <c r="U39" i="3" s="1"/>
  <c r="U40" i="3" s="1"/>
  <c r="P39" i="3"/>
  <c r="R39" i="3" s="1"/>
  <c r="R40" i="3" s="1"/>
  <c r="M39" i="3"/>
  <c r="J39" i="3"/>
  <c r="J40" i="3" s="1"/>
  <c r="G39" i="3"/>
  <c r="I39" i="3" l="1"/>
  <c r="I40" i="3" s="1"/>
  <c r="G40" i="3"/>
  <c r="G37" i="3" s="1"/>
  <c r="I37" i="3" s="1"/>
  <c r="K37" i="3" s="1"/>
  <c r="J20" i="4" s="1"/>
  <c r="O39" i="3"/>
  <c r="O40" i="3" s="1"/>
  <c r="M40" i="3"/>
  <c r="AD39" i="3"/>
  <c r="AD40" i="3" s="1"/>
  <c r="AC39" i="3"/>
  <c r="AC40" i="3" s="1"/>
  <c r="P40" i="3"/>
  <c r="P37" i="3" s="1"/>
  <c r="R37" i="3" s="1"/>
  <c r="T37" i="3" s="1"/>
  <c r="J38" i="4" s="1"/>
  <c r="Q39" i="3"/>
  <c r="Q40" i="3" s="1"/>
  <c r="Y40" i="3"/>
  <c r="K39" i="3"/>
  <c r="K40" i="3" s="1"/>
  <c r="W39" i="3"/>
  <c r="W40" i="3" s="1"/>
  <c r="L39" i="3"/>
  <c r="L40" i="3" s="1"/>
  <c r="X39" i="3"/>
  <c r="X40" i="3" s="1"/>
  <c r="H39" i="3"/>
  <c r="H40" i="3" s="1"/>
  <c r="N39" i="3"/>
  <c r="N40" i="3" s="1"/>
  <c r="T39" i="3"/>
  <c r="T40" i="3" s="1"/>
  <c r="Z39" i="3"/>
  <c r="Z40" i="3" s="1"/>
  <c r="AF39" i="3"/>
  <c r="AF40" i="3" s="1"/>
  <c r="AE40" i="3"/>
  <c r="S40" i="3"/>
  <c r="T15" i="4"/>
  <c r="T51" i="4" s="1"/>
  <c r="T14" i="4"/>
  <c r="T26" i="4" s="1"/>
  <c r="T9" i="4"/>
  <c r="T63" i="4" s="1"/>
  <c r="T8" i="4"/>
  <c r="N63" i="4"/>
  <c r="N62" i="4"/>
  <c r="N57" i="4"/>
  <c r="N56" i="4"/>
  <c r="N51" i="4"/>
  <c r="N50" i="4"/>
  <c r="N45" i="4"/>
  <c r="N44" i="4"/>
  <c r="N39" i="4"/>
  <c r="N38" i="4"/>
  <c r="N33" i="4"/>
  <c r="N32" i="4"/>
  <c r="N27" i="4"/>
  <c r="N26" i="4"/>
  <c r="N21" i="4"/>
  <c r="N20" i="4"/>
  <c r="N15" i="4"/>
  <c r="N14" i="4"/>
  <c r="N9" i="4"/>
  <c r="N8" i="4"/>
  <c r="M37" i="3"/>
  <c r="O37" i="3" s="1"/>
  <c r="Q37" i="3" s="1"/>
  <c r="J32" i="4" s="1"/>
  <c r="J37" i="3"/>
  <c r="L37" i="3" s="1"/>
  <c r="N37" i="3" s="1"/>
  <c r="J26" i="4" s="1"/>
  <c r="F37" i="3"/>
  <c r="H37" i="3" s="1"/>
  <c r="J14" i="4" s="1"/>
  <c r="Q38" i="4" l="1"/>
  <c r="T10" i="4"/>
  <c r="T58" i="4" s="1"/>
  <c r="J27" i="4"/>
  <c r="Q27" i="4" s="1"/>
  <c r="Q32" i="4"/>
  <c r="Q26" i="4"/>
  <c r="W26" i="4" s="1"/>
  <c r="Q20" i="4"/>
  <c r="Q14" i="4"/>
  <c r="W14" i="4" s="1"/>
  <c r="J15" i="4"/>
  <c r="Q15" i="4" s="1"/>
  <c r="W15" i="4" s="1"/>
  <c r="J9" i="4"/>
  <c r="Q9" i="4" s="1"/>
  <c r="W9" i="4" s="1"/>
  <c r="J21" i="4"/>
  <c r="Q21" i="4" s="1"/>
  <c r="J33" i="4"/>
  <c r="Q33" i="4" s="1"/>
  <c r="T57" i="4"/>
  <c r="T56" i="4"/>
  <c r="T62" i="4"/>
  <c r="T21" i="4"/>
  <c r="T50" i="4"/>
  <c r="T16" i="4"/>
  <c r="T46" i="4" s="1"/>
  <c r="T45" i="4"/>
  <c r="T20" i="4"/>
  <c r="T39" i="4"/>
  <c r="T44" i="4"/>
  <c r="T33" i="4"/>
  <c r="T38" i="4"/>
  <c r="T27" i="4"/>
  <c r="T32" i="4"/>
  <c r="E37" i="3"/>
  <c r="J8" i="4" s="1"/>
  <c r="Q8" i="4" s="1"/>
  <c r="W8" i="4" s="1"/>
  <c r="W38" i="4" l="1"/>
  <c r="W16" i="4"/>
  <c r="W32" i="4"/>
  <c r="W27" i="4"/>
  <c r="W28" i="4" s="1"/>
  <c r="T64" i="4"/>
  <c r="T52" i="4"/>
  <c r="W20" i="4"/>
  <c r="T40" i="4"/>
  <c r="W10" i="4"/>
  <c r="W33" i="4"/>
  <c r="W21" i="4"/>
  <c r="C4" i="2"/>
  <c r="T22" i="4"/>
  <c r="T28" i="4"/>
  <c r="T34" i="4"/>
  <c r="W34" i="4" l="1"/>
  <c r="W22" i="4"/>
  <c r="P8" i="3"/>
  <c r="M8" i="3"/>
  <c r="J8" i="3"/>
  <c r="S8" i="3" l="1"/>
  <c r="S37" i="3"/>
  <c r="U37" i="3" s="1"/>
  <c r="V37" i="3"/>
  <c r="X37" i="3" s="1"/>
  <c r="Z37" i="3" l="1"/>
  <c r="J50" i="4" s="1"/>
  <c r="Q50" i="4" s="1"/>
  <c r="W50" i="4" s="1"/>
  <c r="J45" i="4"/>
  <c r="Q45" i="4" s="1"/>
  <c r="W45" i="4" s="1"/>
  <c r="W37" i="3"/>
  <c r="J44" i="4" s="1"/>
  <c r="Q44" i="4" s="1"/>
  <c r="W44" i="4" s="1"/>
  <c r="J39" i="4"/>
  <c r="Q39" i="4" s="1"/>
  <c r="W39" i="4" s="1"/>
  <c r="W40" i="4" s="1"/>
  <c r="Y37" i="3"/>
  <c r="AA37" i="3" s="1"/>
  <c r="V8" i="3"/>
  <c r="G13" i="3"/>
  <c r="J13" i="3"/>
  <c r="M13" i="3"/>
  <c r="P13" i="3"/>
  <c r="S13" i="3"/>
  <c r="V13" i="3"/>
  <c r="Y13" i="3"/>
  <c r="AB13" i="3"/>
  <c r="AE13" i="3"/>
  <c r="D13" i="3"/>
  <c r="G10" i="3"/>
  <c r="G11" i="3" s="1"/>
  <c r="G12" i="3" s="1"/>
  <c r="J10" i="3"/>
  <c r="J11" i="3" s="1"/>
  <c r="J12" i="3" s="1"/>
  <c r="M10" i="3"/>
  <c r="M11" i="3" s="1"/>
  <c r="M12" i="3" s="1"/>
  <c r="P10" i="3"/>
  <c r="P11" i="3" s="1"/>
  <c r="P12" i="3" s="1"/>
  <c r="S10" i="3"/>
  <c r="S11" i="3" s="1"/>
  <c r="S12" i="3" s="1"/>
  <c r="V10" i="3"/>
  <c r="Y10" i="3"/>
  <c r="AB10" i="3"/>
  <c r="AE10" i="3"/>
  <c r="D10" i="3"/>
  <c r="D11" i="3" s="1"/>
  <c r="D12" i="3" s="1"/>
  <c r="D22" i="3"/>
  <c r="G22" i="3"/>
  <c r="J22" i="3"/>
  <c r="M22" i="3"/>
  <c r="P22" i="3"/>
  <c r="S22" i="3"/>
  <c r="V22" i="3"/>
  <c r="Y22" i="3"/>
  <c r="AB22" i="3"/>
  <c r="AE22" i="3"/>
  <c r="D34" i="3"/>
  <c r="D36" i="3" s="1"/>
  <c r="G34" i="3"/>
  <c r="G36" i="3" s="1"/>
  <c r="J34" i="3"/>
  <c r="J36" i="3" s="1"/>
  <c r="M34" i="3"/>
  <c r="M36" i="3" s="1"/>
  <c r="P34" i="3"/>
  <c r="P36" i="3" s="1"/>
  <c r="S34" i="3"/>
  <c r="S36" i="3" s="1"/>
  <c r="V34" i="3"/>
  <c r="V36" i="3" s="1"/>
  <c r="Y7" i="3"/>
  <c r="V7" i="3"/>
  <c r="S7" i="3"/>
  <c r="P7" i="3"/>
  <c r="M7" i="3"/>
  <c r="J7" i="3"/>
  <c r="G7" i="3"/>
  <c r="W6" i="3"/>
  <c r="X6" i="3" s="1"/>
  <c r="X34" i="3" s="1"/>
  <c r="X36" i="3" s="1"/>
  <c r="T6" i="3"/>
  <c r="T34" i="3" s="1"/>
  <c r="T36" i="3" s="1"/>
  <c r="Q6" i="3"/>
  <c r="R6" i="3" s="1"/>
  <c r="R34" i="3" s="1"/>
  <c r="R36" i="3" s="1"/>
  <c r="N6" i="3"/>
  <c r="O6" i="3" s="1"/>
  <c r="O34" i="3" s="1"/>
  <c r="O36" i="3" s="1"/>
  <c r="K6" i="3"/>
  <c r="K34" i="3" s="1"/>
  <c r="K36" i="3" s="1"/>
  <c r="H6" i="3"/>
  <c r="I6" i="3" s="1"/>
  <c r="I34" i="3" s="1"/>
  <c r="I36" i="3" s="1"/>
  <c r="E6" i="3"/>
  <c r="E34" i="3" s="1"/>
  <c r="E36" i="3" s="1"/>
  <c r="E46" i="3"/>
  <c r="F46" i="3"/>
  <c r="G46" i="3"/>
  <c r="H46" i="3"/>
  <c r="I46" i="3"/>
  <c r="J46" i="3"/>
  <c r="K46" i="3"/>
  <c r="L46" i="3"/>
  <c r="M46" i="3"/>
  <c r="N46" i="3"/>
  <c r="O46" i="3"/>
  <c r="P46" i="3"/>
  <c r="Q46" i="3"/>
  <c r="R46" i="3"/>
  <c r="S46" i="3"/>
  <c r="T46" i="3"/>
  <c r="U46" i="3"/>
  <c r="V46" i="3"/>
  <c r="W46" i="3"/>
  <c r="X46" i="3"/>
  <c r="Y46" i="3"/>
  <c r="Z46" i="3"/>
  <c r="AA46" i="3"/>
  <c r="AB46" i="3"/>
  <c r="AC46" i="3"/>
  <c r="AD46" i="3"/>
  <c r="AE46" i="3"/>
  <c r="AF46" i="3"/>
  <c r="AG46" i="3"/>
  <c r="D46" i="3"/>
  <c r="W46" i="4" l="1"/>
  <c r="Z6" i="3"/>
  <c r="AA6" i="3" s="1"/>
  <c r="AA34" i="3" s="1"/>
  <c r="AA36" i="3" s="1"/>
  <c r="Y34" i="3"/>
  <c r="Y36" i="3" s="1"/>
  <c r="V11" i="3"/>
  <c r="V12" i="3" s="1"/>
  <c r="AC37" i="3"/>
  <c r="J56" i="4" s="1"/>
  <c r="Q56" i="4" s="1"/>
  <c r="W56" i="4" s="1"/>
  <c r="J51" i="4"/>
  <c r="Q51" i="4" s="1"/>
  <c r="W51" i="4" s="1"/>
  <c r="W52" i="4" s="1"/>
  <c r="Y8" i="3"/>
  <c r="AB37" i="3"/>
  <c r="AD37" i="3" s="1"/>
  <c r="W34" i="3"/>
  <c r="W36" i="3" s="1"/>
  <c r="U6" i="3"/>
  <c r="U34" i="3" s="1"/>
  <c r="U36" i="3" s="1"/>
  <c r="Q34" i="3"/>
  <c r="Q36" i="3" s="1"/>
  <c r="N34" i="3"/>
  <c r="N36" i="3" s="1"/>
  <c r="L6" i="3"/>
  <c r="L34" i="3" s="1"/>
  <c r="L36" i="3" s="1"/>
  <c r="H34" i="3"/>
  <c r="H36" i="3" s="1"/>
  <c r="F6" i="3"/>
  <c r="F34" i="3" s="1"/>
  <c r="F36" i="3" s="1"/>
  <c r="Z34" i="3" l="1"/>
  <c r="Z36" i="3" s="1"/>
  <c r="Y11" i="3"/>
  <c r="Y12" i="3" s="1"/>
  <c r="AF37" i="3"/>
  <c r="J62" i="4" s="1"/>
  <c r="Q62" i="4" s="1"/>
  <c r="W62" i="4" s="1"/>
  <c r="J57" i="4"/>
  <c r="Q57" i="4" s="1"/>
  <c r="W57" i="4" s="1"/>
  <c r="W58" i="4" s="1"/>
  <c r="AB8" i="3"/>
  <c r="AB34" i="3"/>
  <c r="AB36" i="3" s="1"/>
  <c r="AC6" i="3"/>
  <c r="AB7" i="3"/>
  <c r="AB11" i="3" l="1"/>
  <c r="AB12" i="3" s="1"/>
  <c r="AD6" i="3"/>
  <c r="AD34" i="3" s="1"/>
  <c r="AD36" i="3" s="1"/>
  <c r="AC34" i="3"/>
  <c r="AC36" i="3" s="1"/>
  <c r="AE8" i="3"/>
  <c r="AE37" i="3"/>
  <c r="AG37" i="3" s="1"/>
  <c r="J63" i="4" s="1"/>
  <c r="Q63" i="4" s="1"/>
  <c r="W63" i="4" s="1"/>
  <c r="W64" i="4" s="1"/>
  <c r="AF6" i="3"/>
  <c r="AE34" i="3"/>
  <c r="AE36" i="3" s="1"/>
  <c r="AE7" i="3"/>
  <c r="AE11" i="3" l="1"/>
  <c r="AE12" i="3" s="1"/>
  <c r="AG6" i="3"/>
  <c r="AG34" i="3" s="1"/>
  <c r="AG36" i="3" s="1"/>
  <c r="AF34" i="3"/>
  <c r="AF36" i="3" s="1"/>
</calcChain>
</file>

<file path=xl/sharedStrings.xml><?xml version="1.0" encoding="utf-8"?>
<sst xmlns="http://schemas.openxmlformats.org/spreadsheetml/2006/main" count="271" uniqueCount="180">
  <si>
    <r>
      <rPr>
        <sz val="9"/>
        <rFont val="Times New Roman"/>
        <family val="1"/>
      </rPr>
      <t>№ п/п</t>
    </r>
  </si>
  <si>
    <r>
      <rPr>
        <sz val="9"/>
        <rFont val="Times New Roman"/>
        <family val="1"/>
      </rPr>
      <t>Год</t>
    </r>
  </si>
  <si>
    <r>
      <rPr>
        <sz val="9"/>
        <rFont val="Times New Roman"/>
        <family val="1"/>
      </rPr>
      <t>Базовый уровень операционных расходов, тыс.руб.</t>
    </r>
  </si>
  <si>
    <r>
      <rPr>
        <sz val="9"/>
        <rFont val="Times New Roman"/>
        <family val="1"/>
      </rPr>
      <t xml:space="preserve">Индекс эффективности операционных расходов,
</t>
    </r>
    <r>
      <rPr>
        <sz val="9"/>
        <rFont val="Times New Roman"/>
        <family val="1"/>
      </rPr>
      <t>%</t>
    </r>
  </si>
  <si>
    <r>
      <rPr>
        <sz val="9"/>
        <rFont val="Times New Roman"/>
        <family val="1"/>
      </rPr>
      <t>Уровень потерь воды, %</t>
    </r>
  </si>
  <si>
    <r>
      <rPr>
        <sz val="9"/>
        <rFont val="Times New Roman"/>
        <family val="1"/>
      </rPr>
      <t>Уровень нормативной прибыли, %</t>
    </r>
  </si>
  <si>
    <r>
      <rPr>
        <sz val="9"/>
        <rFont val="Times New Roman"/>
        <family val="1"/>
      </rPr>
      <t>Удельный расход электрической энергии, кВт. ч/куб.м</t>
    </r>
  </si>
  <si>
    <r>
      <rPr>
        <sz val="9"/>
        <rFont val="Times New Roman"/>
        <family val="1"/>
      </rPr>
      <t>-</t>
    </r>
  </si>
  <si>
    <r>
      <rPr>
        <sz val="8"/>
        <rFont val="Times New Roman"/>
        <family val="1"/>
      </rPr>
      <t>N п/п</t>
    </r>
  </si>
  <si>
    <r>
      <rPr>
        <sz val="8"/>
        <rFont val="Times New Roman"/>
        <family val="1"/>
      </rPr>
      <t>Наименование</t>
    </r>
  </si>
  <si>
    <r>
      <rPr>
        <sz val="8"/>
        <rFont val="Times New Roman"/>
        <family val="1"/>
      </rPr>
      <t>Единица измерений</t>
    </r>
  </si>
  <si>
    <r>
      <rPr>
        <sz val="8"/>
        <rFont val="Times New Roman"/>
        <family val="1"/>
      </rPr>
      <t>Всего</t>
    </r>
  </si>
  <si>
    <r>
      <rPr>
        <sz val="8"/>
        <rFont val="Times New Roman"/>
        <family val="1"/>
      </rPr>
      <t>I пол.</t>
    </r>
  </si>
  <si>
    <r>
      <rPr>
        <sz val="8"/>
        <rFont val="Times New Roman"/>
        <family val="1"/>
      </rPr>
      <t>II пол.</t>
    </r>
  </si>
  <si>
    <r>
      <rPr>
        <b/>
        <sz val="8"/>
        <rFont val="Times New Roman"/>
        <family val="1"/>
      </rPr>
      <t>Необходимая валовая выручка</t>
    </r>
  </si>
  <si>
    <r>
      <rPr>
        <sz val="7"/>
        <rFont val="Times New Roman"/>
        <family val="1"/>
      </rPr>
      <t>тыс. руб.</t>
    </r>
  </si>
  <si>
    <r>
      <rPr>
        <b/>
        <sz val="8"/>
        <rFont val="Times New Roman"/>
        <family val="1"/>
      </rPr>
      <t>Текущие расходы</t>
    </r>
  </si>
  <si>
    <r>
      <rPr>
        <b/>
        <sz val="8"/>
        <rFont val="Times New Roman"/>
        <family val="1"/>
      </rPr>
      <t>Операционные расходы</t>
    </r>
  </si>
  <si>
    <r>
      <rPr>
        <sz val="7"/>
        <rFont val="Times New Roman"/>
        <family val="1"/>
      </rPr>
      <t>индекс эффективности расходов</t>
    </r>
  </si>
  <si>
    <r>
      <rPr>
        <b/>
        <sz val="8"/>
        <rFont val="Times New Roman"/>
        <family val="1"/>
      </rPr>
      <t>индекс потребительских цен</t>
    </r>
  </si>
  <si>
    <r>
      <rPr>
        <sz val="7"/>
        <rFont val="Times New Roman"/>
        <family val="1"/>
      </rPr>
      <t>индекс количества активов</t>
    </r>
  </si>
  <si>
    <r>
      <rPr>
        <b/>
        <sz val="8"/>
        <rFont val="Times New Roman"/>
        <family val="1"/>
      </rPr>
      <t>Расходы на электрическую энергию</t>
    </r>
  </si>
  <si>
    <r>
      <rPr>
        <b/>
        <sz val="8"/>
        <rFont val="Times New Roman"/>
        <family val="1"/>
      </rPr>
      <t>Неподконтрольные расходы, в том числе</t>
    </r>
  </si>
  <si>
    <r>
      <rPr>
        <sz val="7"/>
        <rFont val="Times New Roman"/>
        <family val="1"/>
      </rPr>
      <t>возврат займов и кредитов</t>
    </r>
  </si>
  <si>
    <r>
      <rPr>
        <sz val="7"/>
        <rFont val="Times New Roman"/>
        <family val="1"/>
      </rPr>
      <t>проценты по займам и кредитам</t>
    </r>
  </si>
  <si>
    <r>
      <rPr>
        <b/>
        <sz val="8"/>
        <rFont val="Times New Roman"/>
        <family val="1"/>
      </rPr>
      <t>Амортизация</t>
    </r>
  </si>
  <si>
    <r>
      <rPr>
        <b/>
        <sz val="8"/>
        <rFont val="Times New Roman"/>
        <family val="1"/>
      </rPr>
      <t>Нормативная прибыль</t>
    </r>
  </si>
  <si>
    <r>
      <rPr>
        <sz val="8"/>
        <rFont val="Times New Roman"/>
        <family val="1"/>
      </rPr>
      <t>Иные экономически обоснованные расходы на социальные нужды, в соответствии с пунктом 86 настоящих Методических указаний</t>
    </r>
  </si>
  <si>
    <r>
      <rPr>
        <b/>
        <sz val="8"/>
        <rFont val="Times New Roman"/>
        <family val="1"/>
      </rPr>
      <t>Расчетная предпринимательская прибыль гарантирующей организации</t>
    </r>
  </si>
  <si>
    <r>
      <rPr>
        <sz val="7"/>
        <rFont val="Times New Roman"/>
        <family val="1"/>
      </rPr>
      <t>Корректировка НВВ</t>
    </r>
  </si>
  <si>
    <r>
      <rPr>
        <sz val="7"/>
        <rFont val="Times New Roman"/>
        <family val="1"/>
      </rPr>
      <t>Отклонение фактически достигнутого объема поданной воды или принятых сточных вод</t>
    </r>
  </si>
  <si>
    <r>
      <rPr>
        <sz val="7"/>
        <rFont val="Times New Roman"/>
        <family val="1"/>
      </rPr>
      <t>Отклонение фактических значений индекса потребительских цен и других индексов, предусмотренных прогнозом социально- экономического развития Российской Федерации</t>
    </r>
  </si>
  <si>
    <r>
      <rPr>
        <sz val="7"/>
        <rFont val="Times New Roman"/>
        <family val="1"/>
      </rPr>
      <t>Отклонение фактически достигнутого уровня неподконтрольных расходов</t>
    </r>
  </si>
  <si>
    <r>
      <rPr>
        <sz val="7"/>
        <rFont val="Times New Roman"/>
        <family val="1"/>
      </rPr>
      <t>Ввод объектов системы водоснабжения и (или) водоотведения в эксплуатацию и изменение утвержденной инвестиционной программы</t>
    </r>
  </si>
  <si>
    <r>
      <rPr>
        <sz val="7"/>
        <rFont val="Times New Roman"/>
        <family val="1"/>
      </rPr>
      <t xml:space="preserve">Степень исполнения регулируемой организацией обязательств по созданию и (или) реконструкции объектов концессионного соглашения, по эксплуатации объектов по договору аренды централизованных систем горячего водоснабжения, холодного водоснабжения и (или) водоотведения, отдельных объектов таких систем, находящихся в государственной или муниципальной собственности, по реализации инвестиционной программы, производственной программы при недостижении регулируемой организацией утвержденных плановых значений показателей надежности и качества объектов
</t>
    </r>
    <r>
      <rPr>
        <sz val="7"/>
        <rFont val="Times New Roman"/>
        <family val="1"/>
      </rPr>
      <t>централизованных систем водоснабжения и (или) водоотведения</t>
    </r>
  </si>
  <si>
    <r>
      <rPr>
        <sz val="7"/>
        <rFont val="Times New Roman"/>
        <family val="1"/>
      </rPr>
      <t>Изменение доходности долгосрочных государственных обязательств</t>
    </r>
  </si>
  <si>
    <r>
      <rPr>
        <b/>
        <sz val="8"/>
        <rFont val="Times New Roman"/>
        <family val="1"/>
      </rPr>
      <t>Итого НВВ для расчета тарифа</t>
    </r>
  </si>
  <si>
    <r>
      <rPr>
        <b/>
        <sz val="8"/>
        <rFont val="Times New Roman"/>
        <family val="1"/>
      </rPr>
      <t>Сглаживание</t>
    </r>
  </si>
  <si>
    <r>
      <rPr>
        <b/>
        <sz val="8"/>
        <rFont val="Times New Roman"/>
        <family val="1"/>
      </rPr>
      <t>Итого НВВ со сглаживанием</t>
    </r>
  </si>
  <si>
    <r>
      <rPr>
        <b/>
        <sz val="8"/>
        <rFont val="Times New Roman"/>
        <family val="1"/>
      </rPr>
      <t>Тариф на водоснабжение (водоотведение) ЭОТ</t>
    </r>
  </si>
  <si>
    <r>
      <rPr>
        <sz val="7"/>
        <rFont val="Times New Roman"/>
        <family val="1"/>
      </rPr>
      <t>руб./куб. м</t>
    </r>
  </si>
  <si>
    <r>
      <rPr>
        <b/>
        <sz val="8"/>
        <rFont val="Times New Roman"/>
        <family val="1"/>
      </rPr>
      <t>Тариф на водоснабжение для категории абонентов «население» (без НДС)</t>
    </r>
  </si>
  <si>
    <r>
      <rPr>
        <b/>
        <sz val="8"/>
        <rFont val="Times New Roman"/>
        <family val="1"/>
      </rPr>
      <t>Объем водоснабжения по категории абонентов «население»</t>
    </r>
  </si>
  <si>
    <r>
      <rPr>
        <sz val="7"/>
        <rFont val="Times New Roman"/>
        <family val="1"/>
      </rPr>
      <t>тыс. куб. м</t>
    </r>
  </si>
  <si>
    <r>
      <rPr>
        <b/>
        <sz val="8"/>
        <rFont val="Times New Roman"/>
        <family val="1"/>
      </rPr>
      <t>Объем водоснабжения (водоотведения) ВСЕГО</t>
    </r>
  </si>
  <si>
    <r>
      <rPr>
        <b/>
        <sz val="8"/>
        <rFont val="Times New Roman"/>
        <family val="1"/>
      </rPr>
      <t>Темп роста тарифа ЭОТ</t>
    </r>
  </si>
  <si>
    <r>
      <rPr>
        <sz val="7"/>
        <rFont val="Times New Roman"/>
        <family val="1"/>
      </rPr>
      <t>%</t>
    </r>
  </si>
  <si>
    <r>
      <rPr>
        <sz val="12"/>
        <rFont val="Times New Roman"/>
        <family val="1"/>
      </rPr>
      <t>Задание  и  мероприятия  по  созданию  и  (или)  реконструкции  объекта  концессионного  соглашения  направлены  на  повышение</t>
    </r>
  </si>
  <si>
    <r>
      <rPr>
        <b/>
        <sz val="12"/>
        <rFont val="Times New Roman"/>
        <family val="1"/>
      </rPr>
      <t>1.   Задание.</t>
    </r>
  </si>
  <si>
    <r>
      <rPr>
        <sz val="12"/>
        <rFont val="Times New Roman"/>
        <family val="1"/>
      </rPr>
      <t>Настоящее задание сформировано на основе акта технического обследования систем водоснабжения, проведенного ФГБОУ ВО «Юго- Западный государственный университет» и разработанных методических основ по эффективности использования электроэнергии для добычи питьевой воды.</t>
    </r>
  </si>
  <si>
    <r>
      <rPr>
        <sz val="12"/>
        <rFont val="Times New Roman"/>
        <family val="1"/>
      </rPr>
      <t>№п/п</t>
    </r>
  </si>
  <si>
    <r>
      <rPr>
        <sz val="12"/>
        <rFont val="Times New Roman"/>
        <family val="1"/>
      </rPr>
      <t>Наименование мероприятий</t>
    </r>
  </si>
  <si>
    <r>
      <rPr>
        <sz val="12"/>
        <rFont val="Times New Roman"/>
        <family val="1"/>
      </rPr>
      <t>Обоснование реализации мероприятий</t>
    </r>
  </si>
  <si>
    <r>
      <rPr>
        <sz val="12"/>
        <rFont val="Times New Roman"/>
        <family val="1"/>
      </rPr>
      <t>Технологические показатели</t>
    </r>
  </si>
  <si>
    <r>
      <rPr>
        <sz val="12"/>
        <rFont val="Times New Roman"/>
        <family val="1"/>
      </rPr>
      <t xml:space="preserve">1.1 Приборный учет воды и электроэнергии;
</t>
    </r>
    <r>
      <rPr>
        <sz val="12"/>
        <rFont val="Times New Roman"/>
        <family val="1"/>
      </rPr>
      <t xml:space="preserve">1.2 Установка требуемой защиты работы электрооборудования;
</t>
    </r>
    <r>
      <rPr>
        <sz val="12"/>
        <rFont val="Times New Roman"/>
        <family val="1"/>
      </rPr>
      <t xml:space="preserve">1.3 Установка автоматики регулирования заполнения водой башни
</t>
    </r>
    <r>
      <rPr>
        <sz val="12"/>
        <rFont val="Times New Roman"/>
        <family val="1"/>
      </rPr>
      <t>1.4 Установка электрощитовой</t>
    </r>
  </si>
  <si>
    <r>
      <rPr>
        <sz val="12"/>
        <rFont val="Times New Roman"/>
        <family val="1"/>
      </rPr>
      <t xml:space="preserve">1) ФЗ от 23.11.2009 г. № 261-ФЗ «Об
</t>
    </r>
    <r>
      <rPr>
        <sz val="12"/>
        <rFont val="Times New Roman"/>
        <family val="1"/>
      </rPr>
      <t xml:space="preserve">энергосбережении и
</t>
    </r>
    <r>
      <rPr>
        <sz val="12"/>
        <rFont val="Times New Roman"/>
        <family val="1"/>
      </rPr>
      <t xml:space="preserve">о повышении энергетической эффективности и о внесении изменений в отдельные законодательные акты РФ» (в редакции от 29.07.2016 г.).
</t>
    </r>
    <r>
      <rPr>
        <sz val="12"/>
        <rFont val="Times New Roman"/>
        <family val="1"/>
      </rPr>
      <t xml:space="preserve">2) Правила устройства электроустановок (ПУЭ)
</t>
    </r>
    <r>
      <rPr>
        <sz val="12"/>
        <rFont val="Times New Roman"/>
        <family val="1"/>
      </rPr>
      <t xml:space="preserve">3) Правила технической эксплуатации электроустановок потребителей (ПТЭЭП),
</t>
    </r>
    <r>
      <rPr>
        <sz val="12"/>
        <rFont val="Times New Roman"/>
        <family val="1"/>
      </rPr>
      <t>а также эксплуатационных режимов работы</t>
    </r>
  </si>
  <si>
    <r>
      <rPr>
        <b/>
        <sz val="12"/>
        <rFont val="Times New Roman"/>
        <family val="1"/>
      </rPr>
      <t>Основные мероприятия по реконструкции объекта концессионного соглашения и источники финансирования.</t>
    </r>
  </si>
  <si>
    <r>
      <rPr>
        <b/>
        <sz val="12"/>
        <rFont val="Times New Roman"/>
        <family val="1"/>
      </rPr>
      <t>№ п/п</t>
    </r>
  </si>
  <si>
    <r>
      <rPr>
        <b/>
        <sz val="12"/>
        <rFont val="Times New Roman"/>
        <family val="1"/>
      </rPr>
      <t>Наименование объекта</t>
    </r>
  </si>
  <si>
    <r>
      <rPr>
        <b/>
        <sz val="12"/>
        <rFont val="Times New Roman"/>
        <family val="1"/>
      </rPr>
      <t>Описание мероприятия</t>
    </r>
  </si>
  <si>
    <r>
      <rPr>
        <b/>
        <sz val="12"/>
        <rFont val="Times New Roman"/>
        <family val="1"/>
      </rPr>
      <t>Срок реализации мероприятия</t>
    </r>
  </si>
  <si>
    <r>
      <rPr>
        <b/>
        <sz val="12"/>
        <rFont val="Times New Roman"/>
        <family val="1"/>
      </rPr>
      <t>Стоимость мероприятий (тыс. руб.)</t>
    </r>
  </si>
  <si>
    <r>
      <rPr>
        <b/>
        <sz val="12"/>
        <rFont val="Times New Roman"/>
        <family val="1"/>
      </rPr>
      <t>Источники финансирования</t>
    </r>
  </si>
  <si>
    <r>
      <rPr>
        <sz val="12"/>
        <rFont val="Times New Roman"/>
        <family val="1"/>
      </rPr>
      <t>1.Установка комплексной системы учета  электроэнергии и добычи воды; 2.Установка электрощитовой</t>
    </r>
  </si>
  <si>
    <r>
      <rPr>
        <sz val="12"/>
        <rFont val="Times New Roman"/>
        <family val="1"/>
      </rPr>
      <t>Плата концедента*</t>
    </r>
  </si>
  <si>
    <t>2024 г.</t>
  </si>
  <si>
    <t>2025 г.</t>
  </si>
  <si>
    <t>2026 г.</t>
  </si>
  <si>
    <t>2027 г.</t>
  </si>
  <si>
    <t>2028 г.</t>
  </si>
  <si>
    <t>2029 г.</t>
  </si>
  <si>
    <t>2030 г.</t>
  </si>
  <si>
    <t>1.1.3.3</t>
  </si>
  <si>
    <t>1.1</t>
  </si>
  <si>
    <t>1.1.1</t>
  </si>
  <si>
    <t>1.1.1.1</t>
  </si>
  <si>
    <t>1.1.1.2</t>
  </si>
  <si>
    <t>1.1.1.3</t>
  </si>
  <si>
    <t>1.1.2</t>
  </si>
  <si>
    <t>1.1.3</t>
  </si>
  <si>
    <t>1.1.3.1</t>
  </si>
  <si>
    <t>1.2</t>
  </si>
  <si>
    <t>водный налог</t>
  </si>
  <si>
    <t>1.3</t>
  </si>
  <si>
    <t>1.3.1</t>
  </si>
  <si>
    <t>1.4</t>
  </si>
  <si>
    <t>2.1</t>
  </si>
  <si>
    <t>2.2</t>
  </si>
  <si>
    <t>2.3</t>
  </si>
  <si>
    <t>2.4</t>
  </si>
  <si>
    <t>2.5</t>
  </si>
  <si>
    <t>2.6</t>
  </si>
  <si>
    <t>№ п/п</t>
  </si>
  <si>
    <t>Наименование услуги</t>
  </si>
  <si>
    <t>Тариф для населения, руб.</t>
  </si>
  <si>
    <t>Разница в тарифах, руб.</t>
  </si>
  <si>
    <t>Объем услуг по населению, тыс. куб. м</t>
  </si>
  <si>
    <t>Выпадающая сумма доходов, тыс. руб.</t>
  </si>
  <si>
    <t>Водоснабжение 2022 год</t>
  </si>
  <si>
    <t>с 01.01.2022 г. по 30.06.2022 г.</t>
  </si>
  <si>
    <t>с 01.07.2022 г. по 31.12.2022 г.</t>
  </si>
  <si>
    <t>Итого на 2022 год</t>
  </si>
  <si>
    <t>Водоснабжение 2023 год</t>
  </si>
  <si>
    <t>с 01.01.2023 г. по 30.06.2023 г.</t>
  </si>
  <si>
    <t>с 01.07.2023 г. по 31.12.2023 г.</t>
  </si>
  <si>
    <t>Итого на 2023 год</t>
  </si>
  <si>
    <t>Водоснабжение 2024 год</t>
  </si>
  <si>
    <t>Водоснабжение 2025 год</t>
  </si>
  <si>
    <t>Водоснабжение 2026 год</t>
  </si>
  <si>
    <t>с 01.01.2024 г. по 30.06.2024 г.</t>
  </si>
  <si>
    <t>с 01.07.2024 г. по 31.12.2024 г.</t>
  </si>
  <si>
    <t>с 01.01.2025 г. по 30.06.2025 г.</t>
  </si>
  <si>
    <t>с 01.07.2025 г. по 31.12.2025 г.</t>
  </si>
  <si>
    <t>с 01.01.2026 г. по 30.06.2026 г.</t>
  </si>
  <si>
    <t>с 01.07.2026 г. по 31.12.2026 г.</t>
  </si>
  <si>
    <t>Итого на 2024 год</t>
  </si>
  <si>
    <t>Итого на 2025 год</t>
  </si>
  <si>
    <t>Итого на 2026 год</t>
  </si>
  <si>
    <t>Водоснабжение 2027 год</t>
  </si>
  <si>
    <t>с 01.01.2027 г. по 30.06.2027 г.</t>
  </si>
  <si>
    <t>с 01.07.2027 г. по 31.12.2027 г.</t>
  </si>
  <si>
    <t>с 01.01.2028 г. по 30.06.2028 г.</t>
  </si>
  <si>
    <t>с 01.07.2028 г. по 31.12.2028 г.</t>
  </si>
  <si>
    <t>с 01.01.2029 г. по 30.06.2029 г.</t>
  </si>
  <si>
    <t>с 01.07.2029 г. по 31.12.2029 г.</t>
  </si>
  <si>
    <t>Водоснабжение 2028 год</t>
  </si>
  <si>
    <t>Водоснабжение 2029 год</t>
  </si>
  <si>
    <r>
      <t>ЗАДАНИЕ И ОСНОВНЫЕ МЕРОПРИЯТИЯ ПО РЕКОНСТРУКЦИИ</t>
    </r>
    <r>
      <rPr>
        <b/>
        <sz val="12"/>
        <rFont val="Times New Roman"/>
        <family val="1"/>
        <charset val="204"/>
      </rPr>
      <t xml:space="preserve"> ОБЪЕКТА СОГЛАШЕНИЯ</t>
    </r>
  </si>
  <si>
    <r>
      <rPr>
        <sz val="12"/>
        <rFont val="Times New Roman"/>
        <family val="1"/>
      </rPr>
      <t>-Требуемый индикатор для определения технологических и коммерческих потерь воды и электроэнергии;
- Повышение надежности ресурса работы как погружного насоса, так и вспомогательного оборудования;
- Ликвидация потерь воды от переливов и поддержка требуемого давления в сети водопровода;
- Создание требуемых эксплуатационных условий для электрооборудования, средств автоматики и связи;
- Контроль электроемкости водоснабжения, дистанционного снятия показателей расхода воды и электроэнергии.         Возможность         управления</t>
    </r>
    <r>
      <rPr>
        <sz val="10"/>
        <color rgb="FF000000"/>
        <rFont val="Times New Roman"/>
        <family val="1"/>
        <charset val="204"/>
      </rPr>
      <t xml:space="preserve"> погружным насосом с единого пульта управления</t>
    </r>
  </si>
  <si>
    <t>2023 год</t>
  </si>
  <si>
    <t>9</t>
  </si>
  <si>
    <t>Капитальные расходы</t>
  </si>
  <si>
    <t>10</t>
  </si>
  <si>
    <t>Источники покрытия капитальных расходов</t>
  </si>
  <si>
    <t>10.1</t>
  </si>
  <si>
    <t>Амортизация</t>
  </si>
  <si>
    <t>10.2</t>
  </si>
  <si>
    <t>Чистая прибыль</t>
  </si>
  <si>
    <t>11</t>
  </si>
  <si>
    <t>Превышение (+), недостаток (-)</t>
  </si>
  <si>
    <t>12</t>
  </si>
  <si>
    <t>Плата концедента</t>
  </si>
  <si>
    <t>1.1.3.2</t>
  </si>
  <si>
    <t>оплата труда производственного персонала</t>
  </si>
  <si>
    <t>отчисления на социальные нужны</t>
  </si>
  <si>
    <t>горюче-смазочные материалы</t>
  </si>
  <si>
    <t>ремонтные расходы</t>
  </si>
  <si>
    <t>административные расходы</t>
  </si>
  <si>
    <t>общехозяйственные расходы</t>
  </si>
  <si>
    <t>Водоснабжение 2030 год</t>
  </si>
  <si>
    <t>с 01.01.2030 г. по 30.06.2030 г.</t>
  </si>
  <si>
    <t>с 01.07.2030 г. по 31.12.2030 г.</t>
  </si>
  <si>
    <t>Итого на 2030 год</t>
  </si>
  <si>
    <t>Итого на 2029 год</t>
  </si>
  <si>
    <t>Итого на 2028 год</t>
  </si>
  <si>
    <t>Итого на 2027 год</t>
  </si>
  <si>
    <t>ЭОТ,
руб.</t>
  </si>
  <si>
    <t>Фатежский район</t>
  </si>
  <si>
    <t>Солдатский сельсовет</t>
  </si>
  <si>
    <t>энергетической   эффективности   системы   водоснабжения   Солдатского   сельсовета   Фатежского   района   путем   внедрения   системы автоматического управления насосным оборудованием.</t>
  </si>
  <si>
    <t>*Плата  Концедента  выплачивается  в  форме  субсидии,  предоставляемой  из  бюджета  муниципального  образования  «Солдатский сельсовет» Фатежского района Курской области в соответствии с условиями и сроками, предусмотренными Концессионным соглашением.</t>
  </si>
  <si>
    <t>Водозаборная скважина Курская область,   р-н Фатежский,
с/с Солдатский, п.Косиловка</t>
  </si>
  <si>
    <t>Водозаборная скважина  Курская область,  р-н Фатежский,
с/с Солдатский, с.Солдатское</t>
  </si>
  <si>
    <t>2022 год</t>
  </si>
  <si>
    <t>Водоснабжение 2031 год</t>
  </si>
  <si>
    <t>с 01.01.2031 г. по 30.06.2031 г.</t>
  </si>
  <si>
    <t>с 01.07.2031 г. по 31.12.2031 г.</t>
  </si>
  <si>
    <t>Итого на 2031 год</t>
  </si>
  <si>
    <t>2022 г.</t>
  </si>
  <si>
    <t>2023 г.</t>
  </si>
  <si>
    <t>2031 г.</t>
  </si>
  <si>
    <r>
      <t>Основным направлением по реконструкции Объекта концессионного соглашения является снижение электроемкости добычи воды и</t>
    </r>
    <r>
      <rPr>
        <sz val="12"/>
        <rFont val="Times New Roman"/>
        <family val="1"/>
        <charset val="204"/>
      </rPr>
      <t xml:space="preserve"> выполнение обязательных технических мероприятий на 2022 – 2023 годы:</t>
    </r>
  </si>
  <si>
    <r>
      <rPr>
        <b/>
        <sz val="14"/>
        <rFont val="Times New Roman"/>
        <family val="1"/>
        <charset val="204"/>
      </rPr>
      <t>Таблица 3 - Расчет возмещения разницы в тарифах на питьевую воду за счет бюджетных средств на 2022-2031</t>
    </r>
    <r>
      <rPr>
        <b/>
        <sz val="14"/>
        <color rgb="FF000000"/>
        <rFont val="Times New Roman"/>
        <family val="1"/>
        <charset val="204"/>
      </rPr>
      <t xml:space="preserve"> годы.</t>
    </r>
  </si>
  <si>
    <t>Таблица 2 - Расчет тарифа на питьевую воду, на территории муниципального образования «Солдатский сельсовет»Фатежского района Курской области на 2022-2031 годы</t>
  </si>
  <si>
    <r>
      <rPr>
        <sz val="36"/>
        <rFont val="Calibri"/>
        <family val="2"/>
      </rPr>
      <t xml:space="preserve">концессионного соглашения в отношении объектов централизованной системы водоснабжения, находящихся на территории </t>
    </r>
    <r>
      <rPr>
        <b/>
        <sz val="36"/>
        <rFont val="Calibri"/>
        <family val="2"/>
        <charset val="204"/>
      </rPr>
      <t>Солдатского сельсовета Фатежского района</t>
    </r>
    <r>
      <rPr>
        <sz val="36"/>
        <rFont val="Times New Roman"/>
        <family val="1"/>
        <charset val="204"/>
      </rPr>
      <t xml:space="preserve"> </t>
    </r>
    <r>
      <rPr>
        <sz val="36"/>
        <rFont val="Calibri"/>
        <family val="2"/>
        <charset val="204"/>
        <scheme val="minor"/>
      </rPr>
      <t>Курской области</t>
    </r>
  </si>
  <si>
    <t>Финансовая модель</t>
  </si>
  <si>
    <r>
      <t>Таблица 1 – Долгосрочные параметры регулирования тарифов, определяемые на</t>
    </r>
    <r>
      <rPr>
        <b/>
        <sz val="14"/>
        <color rgb="FFFF0000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2022-2031 годы на территории муниципального образования «Солдатский сельсовет» Фатежского района Курской области при установлении тарифов на питьевую воду с использованием метода индексации (письмо Комитета по тарифам и ценам Курской области от 04.08.2021 года №10.3-05-10/1636</t>
    </r>
  </si>
  <si>
    <t>2024 год</t>
  </si>
  <si>
    <t>Водозаборная скважина  Курская область,  р-н Фатежский,
с/с Солдатский, д.Любимовка</t>
  </si>
  <si>
    <t>В связи с установлением тарифов  на питьевую воду для населения  ниже уровня экономически обоснованных тарифов возмещение разницы в тарифах на 2022-2023 годы за счет бюджетных средств согласно Порядку предоставления субсидий организациям, оказывающим услуги теплоснабжения, газоснабжения (в том числе бытового газа в баллонах), холодного и горячего водоснабжения, водоотведения, в области обращения с твердыми коммунальными отходами, на возмещение части недополученных доходов в связи с применением государственных регулируемых цен (тарифов) при оказании услуг населению, утвержденному постановлением Администрации Курской области от 18.02.2021 г. № 147-па, составит 891,55 тыс. рублей. Расчет представлен в Таблице 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</si>
</sst>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##0;###0"/>
    <numFmt numFmtId="165" formatCode="###0.00;###0.00"/>
    <numFmt numFmtId="166" formatCode="###0.0;###0.0"/>
    <numFmt numFmtId="167" formatCode="#,##0;#,##0"/>
  </numFmts>
  <fonts count="33" x14ac:knownFonts="1">
    <font>
      <sz val="10"/>
      <color rgb="FF000000"/>
      <name val="Times New Roman"/>
      <charset val="204"/>
    </font>
    <font>
      <sz val="9"/>
      <name val="Times New Roman"/>
      <family val="1"/>
      <charset val="204"/>
    </font>
    <font>
      <sz val="9"/>
      <color rgb="FF000000"/>
      <name val="Times New Roman"/>
      <family val="2"/>
    </font>
    <font>
      <sz val="8"/>
      <name val="Times New Roman"/>
      <family val="1"/>
      <charset val="204"/>
    </font>
    <font>
      <sz val="8"/>
      <color rgb="FF000000"/>
      <name val="Times New Roman"/>
      <family val="2"/>
    </font>
    <font>
      <b/>
      <sz val="8"/>
      <name val="Times New Roman"/>
      <family val="1"/>
      <charset val="204"/>
    </font>
    <font>
      <sz val="7"/>
      <name val="Times New Roman"/>
      <family val="1"/>
      <charset val="204"/>
    </font>
    <font>
      <sz val="7"/>
      <color rgb="FF000000"/>
      <name val="Times New Roman"/>
      <family val="2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2"/>
    </font>
    <font>
      <sz val="36"/>
      <name val="Calibri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rgb="FF000000"/>
      <name val="Times New Roman"/>
      <family val="1"/>
      <charset val="204"/>
    </font>
    <font>
      <sz val="10"/>
      <color rgb="FF000000"/>
      <name val="Times New Roman"/>
      <family val="1"/>
    </font>
    <font>
      <b/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36"/>
      <name val="Calibri"/>
      <family val="2"/>
      <charset val="204"/>
    </font>
    <font>
      <sz val="36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36"/>
      <name val="Times New Roman"/>
      <family val="2"/>
      <charset val="204"/>
    </font>
    <font>
      <sz val="36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B7DEE8"/>
      </patternFill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left" vertical="top"/>
    </xf>
    <xf numFmtId="0" fontId="1" fillId="0" borderId="4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top" wrapText="1"/>
    </xf>
    <xf numFmtId="165" fontId="2" fillId="0" borderId="4" xfId="0" applyNumberFormat="1" applyFont="1" applyFill="1" applyBorder="1" applyAlignment="1">
      <alignment horizontal="center" vertical="top" wrapText="1"/>
    </xf>
    <xf numFmtId="166" fontId="2" fillId="0" borderId="4" xfId="0" applyNumberFormat="1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top"/>
    </xf>
    <xf numFmtId="49" fontId="4" fillId="0" borderId="4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49" fontId="0" fillId="0" borderId="4" xfId="0" applyNumberFormat="1" applyFill="1" applyBorder="1" applyAlignment="1">
      <alignment horizontal="center" vertical="center" wrapText="1"/>
    </xf>
    <xf numFmtId="166" fontId="13" fillId="0" borderId="4" xfId="0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164" fontId="13" fillId="0" borderId="4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top"/>
    </xf>
    <xf numFmtId="0" fontId="8" fillId="0" borderId="4" xfId="0" applyFont="1" applyFill="1" applyBorder="1" applyAlignment="1">
      <alignment vertical="center" wrapText="1"/>
    </xf>
    <xf numFmtId="2" fontId="10" fillId="0" borderId="4" xfId="0" applyNumberFormat="1" applyFont="1" applyFill="1" applyBorder="1" applyAlignment="1">
      <alignment horizontal="center" vertical="center" wrapText="1"/>
    </xf>
    <xf numFmtId="2" fontId="9" fillId="0" borderId="4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top"/>
    </xf>
    <xf numFmtId="0" fontId="21" fillId="0" borderId="0" xfId="0" applyFont="1" applyFill="1" applyBorder="1" applyAlignment="1">
      <alignment horizontal="left" vertical="top"/>
    </xf>
    <xf numFmtId="2" fontId="25" fillId="3" borderId="4" xfId="0" applyNumberFormat="1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 wrapText="1"/>
    </xf>
    <xf numFmtId="2" fontId="4" fillId="3" borderId="4" xfId="0" applyNumberFormat="1" applyFont="1" applyFill="1" applyBorder="1" applyAlignment="1">
      <alignment horizontal="center" vertical="center" wrapText="1"/>
    </xf>
    <xf numFmtId="2" fontId="25" fillId="0" borderId="4" xfId="0" applyNumberFormat="1" applyFont="1" applyFill="1" applyBorder="1" applyAlignment="1">
      <alignment horizontal="center" vertical="center" wrapText="1"/>
    </xf>
    <xf numFmtId="2" fontId="25" fillId="2" borderId="4" xfId="0" applyNumberFormat="1" applyFon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Border="1" applyAlignment="1">
      <alignment horizontal="left" vertical="top"/>
    </xf>
    <xf numFmtId="2" fontId="0" fillId="3" borderId="4" xfId="0" applyNumberForma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top" wrapText="1"/>
    </xf>
    <xf numFmtId="0" fontId="26" fillId="0" borderId="0" xfId="0" applyFont="1" applyFill="1" applyBorder="1" applyAlignment="1">
      <alignment horizontal="center" vertical="top"/>
    </xf>
    <xf numFmtId="0" fontId="32" fillId="0" borderId="4" xfId="0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left" vertical="top" wrapText="1"/>
    </xf>
    <xf numFmtId="0" fontId="28" fillId="0" borderId="0" xfId="0" applyFont="1" applyFill="1" applyBorder="1" applyAlignment="1">
      <alignment horizontal="left" vertical="top" wrapText="1"/>
    </xf>
    <xf numFmtId="164" fontId="2" fillId="0" borderId="6" xfId="0" applyNumberFormat="1" applyFont="1" applyFill="1" applyBorder="1" applyAlignment="1">
      <alignment horizontal="center" vertical="center" wrapText="1"/>
    </xf>
    <xf numFmtId="164" fontId="2" fillId="0" borderId="7" xfId="0" applyNumberFormat="1" applyFont="1" applyFill="1" applyBorder="1" applyAlignment="1">
      <alignment horizontal="center" vertical="center" wrapText="1"/>
    </xf>
    <xf numFmtId="164" fontId="2" fillId="0" borderId="8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top" wrapText="1"/>
    </xf>
    <xf numFmtId="0" fontId="16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166" fontId="9" fillId="0" borderId="4" xfId="0" applyNumberFormat="1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165" fontId="10" fillId="0" borderId="4" xfId="0" applyNumberFormat="1" applyFont="1" applyFill="1" applyBorder="1" applyAlignment="1">
      <alignment horizontal="center" vertical="center" wrapText="1"/>
    </xf>
    <xf numFmtId="164" fontId="8" fillId="0" borderId="4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 wrapText="1"/>
    </xf>
    <xf numFmtId="49" fontId="22" fillId="0" borderId="1" xfId="0" applyNumberFormat="1" applyFont="1" applyFill="1" applyBorder="1" applyAlignment="1">
      <alignment horizontal="left" vertical="top" wrapText="1"/>
    </xf>
    <xf numFmtId="49" fontId="22" fillId="0" borderId="2" xfId="0" applyNumberFormat="1" applyFont="1" applyFill="1" applyBorder="1" applyAlignment="1">
      <alignment horizontal="left" vertical="top" wrapText="1"/>
    </xf>
    <xf numFmtId="49" fontId="22" fillId="0" borderId="3" xfId="0" applyNumberFormat="1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0" fillId="0" borderId="2" xfId="0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167" fontId="13" fillId="0" borderId="1" xfId="0" applyNumberFormat="1" applyFont="1" applyFill="1" applyBorder="1" applyAlignment="1">
      <alignment horizontal="left" vertical="top" wrapText="1"/>
    </xf>
    <xf numFmtId="167" fontId="13" fillId="0" borderId="2" xfId="0" applyNumberFormat="1" applyFont="1" applyFill="1" applyBorder="1" applyAlignment="1">
      <alignment horizontal="left" vertical="top" wrapText="1"/>
    </xf>
    <xf numFmtId="167" fontId="13" fillId="0" borderId="3" xfId="0" applyNumberFormat="1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horizontal="left" vertical="top" wrapText="1"/>
    </xf>
    <xf numFmtId="0" fontId="12" fillId="0" borderId="3" xfId="0" applyFont="1" applyFill="1" applyBorder="1" applyAlignment="1">
      <alignment horizontal="left" vertical="top" wrapText="1"/>
    </xf>
    <xf numFmtId="0" fontId="20" fillId="0" borderId="5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12" sqref="A12"/>
    </sheetView>
  </sheetViews>
  <sheetFormatPr defaultColWidth="8.6640625" defaultRowHeight="12.75" x14ac:dyDescent="0.2"/>
  <cols>
    <col min="1" max="1" width="175" customWidth="1"/>
  </cols>
  <sheetData>
    <row r="1" spans="1:1" ht="46.5" x14ac:dyDescent="0.2">
      <c r="A1" s="43" t="s">
        <v>175</v>
      </c>
    </row>
    <row r="2" spans="1:1" ht="271.5" customHeight="1" x14ac:dyDescent="0.2">
      <c r="A2" s="42" t="s">
        <v>174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D44" sqref="D44"/>
    </sheetView>
  </sheetViews>
  <sheetFormatPr defaultRowHeight="12.75" x14ac:dyDescent="0.2"/>
  <cols>
    <col min="1" max="1" width="7" customWidth="1"/>
    <col min="2" max="2" width="8.33203125" customWidth="1"/>
    <col min="3" max="3" width="16.83203125" customWidth="1"/>
    <col min="4" max="4" width="20.33203125" customWidth="1"/>
    <col min="5" max="5" width="18.6640625" customWidth="1"/>
    <col min="6" max="6" width="24.6640625" customWidth="1"/>
    <col min="7" max="7" width="49.33203125" customWidth="1"/>
  </cols>
  <sheetData>
    <row r="1" spans="1:7" ht="79.5" customHeight="1" x14ac:dyDescent="0.2">
      <c r="A1" s="45" t="s">
        <v>176</v>
      </c>
      <c r="B1" s="46"/>
      <c r="C1" s="46"/>
      <c r="D1" s="46"/>
      <c r="E1" s="46"/>
      <c r="F1" s="46"/>
      <c r="G1" s="46"/>
    </row>
    <row r="2" spans="1:7" ht="18.95" customHeight="1" x14ac:dyDescent="0.2"/>
    <row r="3" spans="1:7" ht="60" x14ac:dyDescent="0.2">
      <c r="A3" s="4" t="s">
        <v>0</v>
      </c>
      <c r="B3" s="4" t="s">
        <v>1</v>
      </c>
      <c r="C3" s="4" t="s">
        <v>2</v>
      </c>
      <c r="D3" s="5" t="s">
        <v>3</v>
      </c>
      <c r="E3" s="4" t="s">
        <v>4</v>
      </c>
      <c r="F3" s="4" t="s">
        <v>5</v>
      </c>
      <c r="G3" s="4" t="s">
        <v>6</v>
      </c>
    </row>
    <row r="4" spans="1:7" ht="14.1" customHeight="1" x14ac:dyDescent="0.2">
      <c r="A4" s="47">
        <v>1</v>
      </c>
      <c r="B4" s="6">
        <v>2022</v>
      </c>
      <c r="C4" s="38">
        <f>'таблица 2'!$D$8</f>
        <v>773.29</v>
      </c>
      <c r="D4" s="8">
        <v>1</v>
      </c>
      <c r="E4" s="7">
        <v>10</v>
      </c>
      <c r="F4" s="8">
        <v>0</v>
      </c>
      <c r="G4" s="7">
        <v>1.66</v>
      </c>
    </row>
    <row r="5" spans="1:7" ht="12.95" customHeight="1" x14ac:dyDescent="0.2">
      <c r="A5" s="48"/>
      <c r="B5" s="6">
        <v>2023</v>
      </c>
      <c r="C5" s="9" t="s">
        <v>7</v>
      </c>
      <c r="D5" s="8">
        <v>1</v>
      </c>
      <c r="E5" s="7">
        <v>10</v>
      </c>
      <c r="F5" s="8">
        <v>0</v>
      </c>
      <c r="G5" s="7">
        <v>1.66</v>
      </c>
    </row>
    <row r="6" spans="1:7" ht="12.95" customHeight="1" x14ac:dyDescent="0.2">
      <c r="A6" s="48"/>
      <c r="B6" s="6">
        <v>2024</v>
      </c>
      <c r="C6" s="9" t="s">
        <v>7</v>
      </c>
      <c r="D6" s="8">
        <v>1</v>
      </c>
      <c r="E6" s="7">
        <v>10</v>
      </c>
      <c r="F6" s="8">
        <v>0</v>
      </c>
      <c r="G6" s="7">
        <v>1.66</v>
      </c>
    </row>
    <row r="7" spans="1:7" ht="12.95" customHeight="1" x14ac:dyDescent="0.2">
      <c r="A7" s="48"/>
      <c r="B7" s="6">
        <v>2025</v>
      </c>
      <c r="C7" s="9" t="s">
        <v>7</v>
      </c>
      <c r="D7" s="8">
        <v>1</v>
      </c>
      <c r="E7" s="7">
        <v>10</v>
      </c>
      <c r="F7" s="8">
        <v>0</v>
      </c>
      <c r="G7" s="7">
        <v>1.66</v>
      </c>
    </row>
    <row r="8" spans="1:7" ht="14.1" customHeight="1" x14ac:dyDescent="0.2">
      <c r="A8" s="48"/>
      <c r="B8" s="6">
        <v>2026</v>
      </c>
      <c r="C8" s="9" t="s">
        <v>7</v>
      </c>
      <c r="D8" s="8">
        <v>1</v>
      </c>
      <c r="E8" s="7">
        <v>10</v>
      </c>
      <c r="F8" s="8">
        <v>0</v>
      </c>
      <c r="G8" s="7">
        <v>1.66</v>
      </c>
    </row>
    <row r="9" spans="1:7" ht="12.95" customHeight="1" x14ac:dyDescent="0.2">
      <c r="A9" s="48"/>
      <c r="B9" s="6">
        <v>2027</v>
      </c>
      <c r="C9" s="9" t="s">
        <v>7</v>
      </c>
      <c r="D9" s="8">
        <v>1</v>
      </c>
      <c r="E9" s="7">
        <v>10</v>
      </c>
      <c r="F9" s="8">
        <v>0</v>
      </c>
      <c r="G9" s="7">
        <v>1.66</v>
      </c>
    </row>
    <row r="10" spans="1:7" ht="12.95" customHeight="1" x14ac:dyDescent="0.2">
      <c r="A10" s="48"/>
      <c r="B10" s="6">
        <v>2028</v>
      </c>
      <c r="C10" s="9" t="s">
        <v>7</v>
      </c>
      <c r="D10" s="8">
        <v>1</v>
      </c>
      <c r="E10" s="7">
        <v>10</v>
      </c>
      <c r="F10" s="8">
        <v>0</v>
      </c>
      <c r="G10" s="7">
        <v>1.66</v>
      </c>
    </row>
    <row r="11" spans="1:7" ht="12.95" customHeight="1" x14ac:dyDescent="0.2">
      <c r="A11" s="48"/>
      <c r="B11" s="6">
        <v>2029</v>
      </c>
      <c r="C11" s="9" t="s">
        <v>7</v>
      </c>
      <c r="D11" s="8">
        <v>1</v>
      </c>
      <c r="E11" s="7">
        <v>10</v>
      </c>
      <c r="F11" s="8">
        <v>0</v>
      </c>
      <c r="G11" s="7">
        <v>1.66</v>
      </c>
    </row>
    <row r="12" spans="1:7" ht="12.95" customHeight="1" x14ac:dyDescent="0.2">
      <c r="A12" s="48"/>
      <c r="B12" s="6">
        <v>2030</v>
      </c>
      <c r="C12" s="9" t="s">
        <v>7</v>
      </c>
      <c r="D12" s="8">
        <v>1</v>
      </c>
      <c r="E12" s="7">
        <v>10</v>
      </c>
      <c r="F12" s="8">
        <v>0</v>
      </c>
      <c r="G12" s="7">
        <v>1.66</v>
      </c>
    </row>
    <row r="13" spans="1:7" x14ac:dyDescent="0.2">
      <c r="A13" s="49"/>
      <c r="B13" s="44">
        <v>2031</v>
      </c>
      <c r="C13" s="9" t="s">
        <v>7</v>
      </c>
      <c r="D13" s="8">
        <v>1</v>
      </c>
      <c r="E13" s="7">
        <v>10</v>
      </c>
      <c r="F13" s="8">
        <v>0</v>
      </c>
      <c r="G13" s="7">
        <v>1.66</v>
      </c>
    </row>
  </sheetData>
  <mergeCells count="2">
    <mergeCell ref="A1:G1"/>
    <mergeCell ref="A4:A13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49"/>
  <sheetViews>
    <sheetView zoomScale="110" zoomScaleNormal="110" workbookViewId="0">
      <selection activeCell="A33" sqref="A33"/>
    </sheetView>
  </sheetViews>
  <sheetFormatPr defaultRowHeight="12.75" x14ac:dyDescent="0.2"/>
  <cols>
    <col min="1" max="1" width="6.83203125" customWidth="1"/>
    <col min="2" max="2" width="42.83203125" customWidth="1"/>
    <col min="3" max="3" width="7.33203125" customWidth="1"/>
    <col min="4" max="4" width="6.83203125" customWidth="1"/>
    <col min="5" max="6" width="7" customWidth="1"/>
    <col min="7" max="7" width="7.6640625" bestFit="1" customWidth="1"/>
    <col min="8" max="8" width="8" customWidth="1"/>
    <col min="9" max="9" width="7" customWidth="1"/>
    <col min="10" max="10" width="7.6640625" bestFit="1" customWidth="1"/>
    <col min="11" max="11" width="6.33203125" customWidth="1"/>
    <col min="12" max="12" width="6.83203125" customWidth="1"/>
    <col min="13" max="13" width="7.6640625" bestFit="1" customWidth="1"/>
    <col min="14" max="14" width="6.33203125" customWidth="1"/>
    <col min="15" max="15" width="5.83203125" customWidth="1"/>
    <col min="16" max="16" width="7.6640625" bestFit="1" customWidth="1"/>
    <col min="17" max="17" width="6.5" customWidth="1"/>
    <col min="18" max="18" width="6.6640625" customWidth="1"/>
    <col min="19" max="19" width="7.6640625" bestFit="1" customWidth="1"/>
    <col min="20" max="20" width="6.5" customWidth="1"/>
    <col min="21" max="21" width="5.83203125" customWidth="1"/>
    <col min="22" max="22" width="7.6640625" bestFit="1" customWidth="1"/>
    <col min="23" max="23" width="6.1640625" customWidth="1"/>
    <col min="24" max="24" width="7" customWidth="1"/>
    <col min="25" max="25" width="7.6640625" bestFit="1" customWidth="1"/>
    <col min="26" max="26" width="6.6640625" customWidth="1"/>
    <col min="27" max="27" width="7" customWidth="1"/>
    <col min="28" max="28" width="7.6640625" bestFit="1" customWidth="1"/>
    <col min="29" max="29" width="7" customWidth="1"/>
    <col min="30" max="30" width="7.1640625" customWidth="1"/>
    <col min="31" max="31" width="7.6640625" bestFit="1" customWidth="1"/>
    <col min="32" max="32" width="7.5" customWidth="1"/>
    <col min="33" max="33" width="9.5" bestFit="1" customWidth="1"/>
  </cols>
  <sheetData>
    <row r="1" spans="1:33" s="17" customFormat="1" ht="20.100000000000001" customHeight="1" x14ac:dyDescent="0.2">
      <c r="A1" s="30" t="s">
        <v>173</v>
      </c>
    </row>
    <row r="2" spans="1:33" ht="20.100000000000001" customHeight="1" x14ac:dyDescent="0.2">
      <c r="E2" s="39"/>
    </row>
    <row r="3" spans="1:33" ht="26.25" customHeight="1" x14ac:dyDescent="0.2">
      <c r="A3" s="52" t="s">
        <v>8</v>
      </c>
      <c r="B3" s="15" t="s">
        <v>9</v>
      </c>
      <c r="C3" s="15" t="s">
        <v>10</v>
      </c>
      <c r="D3" s="51" t="s">
        <v>168</v>
      </c>
      <c r="E3" s="52"/>
      <c r="F3" s="52"/>
      <c r="G3" s="51" t="s">
        <v>169</v>
      </c>
      <c r="H3" s="52"/>
      <c r="I3" s="52"/>
      <c r="J3" s="51" t="s">
        <v>65</v>
      </c>
      <c r="K3" s="52"/>
      <c r="L3" s="52"/>
      <c r="M3" s="51" t="s">
        <v>66</v>
      </c>
      <c r="N3" s="52"/>
      <c r="O3" s="52"/>
      <c r="P3" s="51" t="s">
        <v>67</v>
      </c>
      <c r="Q3" s="52"/>
      <c r="R3" s="52"/>
      <c r="S3" s="51" t="s">
        <v>68</v>
      </c>
      <c r="T3" s="52"/>
      <c r="U3" s="52"/>
      <c r="V3" s="51" t="s">
        <v>69</v>
      </c>
      <c r="W3" s="52"/>
      <c r="X3" s="52"/>
      <c r="Y3" s="51" t="s">
        <v>70</v>
      </c>
      <c r="Z3" s="52"/>
      <c r="AA3" s="52"/>
      <c r="AB3" s="51" t="s">
        <v>71</v>
      </c>
      <c r="AC3" s="52"/>
      <c r="AD3" s="52"/>
      <c r="AE3" s="51" t="s">
        <v>170</v>
      </c>
      <c r="AF3" s="52"/>
      <c r="AG3" s="52"/>
    </row>
    <row r="4" spans="1:33" ht="22.5" x14ac:dyDescent="0.2">
      <c r="A4" s="52"/>
      <c r="B4" s="15"/>
      <c r="C4" s="15"/>
      <c r="D4" s="15" t="s">
        <v>11</v>
      </c>
      <c r="E4" s="15" t="s">
        <v>12</v>
      </c>
      <c r="F4" s="15" t="s">
        <v>13</v>
      </c>
      <c r="G4" s="15" t="s">
        <v>11</v>
      </c>
      <c r="H4" s="15" t="s">
        <v>12</v>
      </c>
      <c r="I4" s="15" t="s">
        <v>13</v>
      </c>
      <c r="J4" s="15" t="s">
        <v>11</v>
      </c>
      <c r="K4" s="15" t="s">
        <v>12</v>
      </c>
      <c r="L4" s="15" t="s">
        <v>13</v>
      </c>
      <c r="M4" s="15" t="s">
        <v>11</v>
      </c>
      <c r="N4" s="15" t="s">
        <v>12</v>
      </c>
      <c r="O4" s="15" t="s">
        <v>13</v>
      </c>
      <c r="P4" s="15" t="s">
        <v>11</v>
      </c>
      <c r="Q4" s="15" t="s">
        <v>12</v>
      </c>
      <c r="R4" s="15" t="s">
        <v>13</v>
      </c>
      <c r="S4" s="15" t="s">
        <v>11</v>
      </c>
      <c r="T4" s="15" t="s">
        <v>12</v>
      </c>
      <c r="U4" s="15" t="s">
        <v>13</v>
      </c>
      <c r="V4" s="15" t="s">
        <v>11</v>
      </c>
      <c r="W4" s="15" t="s">
        <v>12</v>
      </c>
      <c r="X4" s="15" t="s">
        <v>13</v>
      </c>
      <c r="Y4" s="15" t="s">
        <v>11</v>
      </c>
      <c r="Z4" s="15" t="s">
        <v>12</v>
      </c>
      <c r="AA4" s="15" t="s">
        <v>13</v>
      </c>
      <c r="AB4" s="15" t="s">
        <v>11</v>
      </c>
      <c r="AC4" s="15" t="s">
        <v>12</v>
      </c>
      <c r="AD4" s="15" t="s">
        <v>13</v>
      </c>
      <c r="AE4" s="15" t="s">
        <v>11</v>
      </c>
      <c r="AF4" s="15" t="s">
        <v>12</v>
      </c>
      <c r="AG4" s="15" t="s">
        <v>13</v>
      </c>
    </row>
    <row r="5" spans="1:33" s="1" customFormat="1" ht="12.95" customHeight="1" x14ac:dyDescent="0.2">
      <c r="A5" s="18">
        <v>1</v>
      </c>
      <c r="B5" s="12">
        <v>2</v>
      </c>
      <c r="C5" s="12">
        <v>3</v>
      </c>
      <c r="D5" s="12">
        <v>6</v>
      </c>
      <c r="E5" s="12">
        <v>7</v>
      </c>
      <c r="F5" s="12">
        <v>8</v>
      </c>
      <c r="G5" s="12">
        <v>9</v>
      </c>
      <c r="H5" s="12">
        <v>10</v>
      </c>
      <c r="I5" s="12">
        <v>11</v>
      </c>
      <c r="J5" s="12">
        <v>12</v>
      </c>
      <c r="K5" s="12">
        <v>13</v>
      </c>
      <c r="L5" s="12">
        <v>14</v>
      </c>
      <c r="M5" s="12">
        <v>6</v>
      </c>
      <c r="N5" s="12">
        <v>7</v>
      </c>
      <c r="O5" s="12">
        <v>8</v>
      </c>
      <c r="P5" s="12">
        <v>9</v>
      </c>
      <c r="Q5" s="12">
        <v>10</v>
      </c>
      <c r="R5" s="12">
        <v>11</v>
      </c>
      <c r="S5" s="12">
        <v>12</v>
      </c>
      <c r="T5" s="12">
        <v>13</v>
      </c>
      <c r="U5" s="12">
        <v>14</v>
      </c>
      <c r="V5" s="12">
        <v>6</v>
      </c>
      <c r="W5" s="12">
        <v>7</v>
      </c>
      <c r="X5" s="12">
        <v>8</v>
      </c>
      <c r="Y5" s="12">
        <v>9</v>
      </c>
      <c r="Z5" s="12">
        <v>10</v>
      </c>
      <c r="AA5" s="12">
        <v>11</v>
      </c>
      <c r="AB5" s="12">
        <v>12</v>
      </c>
      <c r="AC5" s="12">
        <v>13</v>
      </c>
      <c r="AD5" s="12">
        <v>14</v>
      </c>
      <c r="AE5" s="12">
        <v>12</v>
      </c>
      <c r="AF5" s="12">
        <v>13</v>
      </c>
      <c r="AG5" s="12">
        <v>14</v>
      </c>
    </row>
    <row r="6" spans="1:33" ht="12" customHeight="1" x14ac:dyDescent="0.2">
      <c r="A6" s="18">
        <v>1</v>
      </c>
      <c r="B6" s="13" t="s">
        <v>14</v>
      </c>
      <c r="C6" s="16" t="s">
        <v>15</v>
      </c>
      <c r="D6" s="32">
        <v>1154.8599999999999</v>
      </c>
      <c r="E6" s="34">
        <f>D6*0.48292</f>
        <v>557.70499119999999</v>
      </c>
      <c r="F6" s="34">
        <f>D6-E6</f>
        <v>597.15500879999991</v>
      </c>
      <c r="G6" s="32">
        <v>1196.9000000000001</v>
      </c>
      <c r="H6" s="34">
        <f>G6*0.497</f>
        <v>594.85930000000008</v>
      </c>
      <c r="I6" s="34">
        <f>G6-H6</f>
        <v>602.04070000000002</v>
      </c>
      <c r="J6" s="32">
        <v>1240.79</v>
      </c>
      <c r="K6" s="34">
        <f>J6*0.4833</f>
        <v>599.67380700000001</v>
      </c>
      <c r="L6" s="34">
        <f>J6-K6</f>
        <v>641.11619299999995</v>
      </c>
      <c r="M6" s="32">
        <f>J6*1.04</f>
        <v>1290.4215999999999</v>
      </c>
      <c r="N6" s="34">
        <f>M6*0.4829</f>
        <v>623.14459063999993</v>
      </c>
      <c r="O6" s="34">
        <f>M6-N6</f>
        <v>667.27700935999997</v>
      </c>
      <c r="P6" s="32">
        <f>M6*1.04</f>
        <v>1342.038464</v>
      </c>
      <c r="Q6" s="34">
        <f>P6*0.497</f>
        <v>666.99311660800004</v>
      </c>
      <c r="R6" s="34">
        <f>P6-Q6</f>
        <v>675.04534739199994</v>
      </c>
      <c r="S6" s="32">
        <f>P6*1.04</f>
        <v>1395.72000256</v>
      </c>
      <c r="T6" s="34">
        <f>S6*0.4833</f>
        <v>674.55147723724804</v>
      </c>
      <c r="U6" s="34">
        <f>S6-T6</f>
        <v>721.16852532275198</v>
      </c>
      <c r="V6" s="32">
        <f>S6*1.04</f>
        <v>1451.5488026624</v>
      </c>
      <c r="W6" s="34">
        <f>V6*0.48292</f>
        <v>700.98194778172626</v>
      </c>
      <c r="X6" s="34">
        <f>V6-W6</f>
        <v>750.56685488067376</v>
      </c>
      <c r="Y6" s="32">
        <f>V6*1.04</f>
        <v>1509.6107547688962</v>
      </c>
      <c r="Z6" s="34">
        <f>Y6*0.497</f>
        <v>750.27654512014135</v>
      </c>
      <c r="AA6" s="34">
        <f>Y6-Z6</f>
        <v>759.33420964875484</v>
      </c>
      <c r="AB6" s="32">
        <f>Y6*1.04</f>
        <v>1569.9951849596521</v>
      </c>
      <c r="AC6" s="34">
        <f>AB6*0.4833</f>
        <v>758.77867289099981</v>
      </c>
      <c r="AD6" s="34">
        <f>AB6-AC6</f>
        <v>811.21651206865226</v>
      </c>
      <c r="AE6" s="32">
        <f>AB6*1.04</f>
        <v>1632.7949923580381</v>
      </c>
      <c r="AF6" s="34">
        <f>AE6*0.48292</f>
        <v>788.50935770954379</v>
      </c>
      <c r="AG6" s="34">
        <f>AE6-AF6</f>
        <v>844.28563464849435</v>
      </c>
    </row>
    <row r="7" spans="1:33" ht="12.95" customHeight="1" x14ac:dyDescent="0.2">
      <c r="A7" s="18" t="s">
        <v>73</v>
      </c>
      <c r="B7" s="13" t="s">
        <v>16</v>
      </c>
      <c r="C7" s="16" t="s">
        <v>15</v>
      </c>
      <c r="D7" s="32">
        <f>$D$6</f>
        <v>1154.8599999999999</v>
      </c>
      <c r="E7" s="33"/>
      <c r="F7" s="33"/>
      <c r="G7" s="32">
        <f>$G$6</f>
        <v>1196.9000000000001</v>
      </c>
      <c r="H7" s="33"/>
      <c r="I7" s="33"/>
      <c r="J7" s="32">
        <f>$J$6</f>
        <v>1240.79</v>
      </c>
      <c r="K7" s="33"/>
      <c r="L7" s="33"/>
      <c r="M7" s="32">
        <f>$M$6</f>
        <v>1290.4215999999999</v>
      </c>
      <c r="N7" s="33"/>
      <c r="O7" s="33"/>
      <c r="P7" s="32">
        <f>$P$6</f>
        <v>1342.038464</v>
      </c>
      <c r="Q7" s="33"/>
      <c r="R7" s="33"/>
      <c r="S7" s="32">
        <f>$S$6</f>
        <v>1395.72000256</v>
      </c>
      <c r="T7" s="33"/>
      <c r="U7" s="33"/>
      <c r="V7" s="32">
        <f>$V$6</f>
        <v>1451.5488026624</v>
      </c>
      <c r="W7" s="33"/>
      <c r="X7" s="33"/>
      <c r="Y7" s="32">
        <f>$Y$6</f>
        <v>1509.6107547688962</v>
      </c>
      <c r="Z7" s="33"/>
      <c r="AA7" s="33"/>
      <c r="AB7" s="32">
        <f>$AB$6</f>
        <v>1569.9951849596521</v>
      </c>
      <c r="AC7" s="33"/>
      <c r="AD7" s="33"/>
      <c r="AE7" s="32">
        <f>$AE$6</f>
        <v>1632.7949923580381</v>
      </c>
      <c r="AF7" s="33"/>
      <c r="AG7" s="33"/>
    </row>
    <row r="8" spans="1:33" ht="12.95" customHeight="1" x14ac:dyDescent="0.2">
      <c r="A8" s="18" t="s">
        <v>74</v>
      </c>
      <c r="B8" s="13" t="s">
        <v>17</v>
      </c>
      <c r="C8" s="16" t="s">
        <v>15</v>
      </c>
      <c r="D8" s="32">
        <v>773.29</v>
      </c>
      <c r="E8" s="33"/>
      <c r="F8" s="33"/>
      <c r="G8" s="32">
        <f>G6-(G18+G19)</f>
        <v>799.14894864816711</v>
      </c>
      <c r="H8" s="33"/>
      <c r="I8" s="33"/>
      <c r="J8" s="32">
        <f>J6-(J18+J19)</f>
        <v>825.85571185085291</v>
      </c>
      <c r="K8" s="33"/>
      <c r="L8" s="33"/>
      <c r="M8" s="32">
        <f>M6-(M18+M19)</f>
        <v>860.80221176563271</v>
      </c>
      <c r="N8" s="33"/>
      <c r="O8" s="33"/>
      <c r="P8" s="32">
        <f>P6-(P18+P19)</f>
        <v>897.21350117742998</v>
      </c>
      <c r="Q8" s="33"/>
      <c r="R8" s="33"/>
      <c r="S8" s="32">
        <f>S6-(S18+S19)</f>
        <v>935.15051419864017</v>
      </c>
      <c r="T8" s="33"/>
      <c r="U8" s="33"/>
      <c r="V8" s="32">
        <f>V6-(V18+V19)</f>
        <v>974.67670429479256</v>
      </c>
      <c r="W8" s="33"/>
      <c r="X8" s="33"/>
      <c r="Y8" s="32">
        <f>Y6-(Y18+Y19)</f>
        <v>1015.8581479282784</v>
      </c>
      <c r="Z8" s="33"/>
      <c r="AA8" s="33"/>
      <c r="AB8" s="32">
        <f>AB6-(AB18+AB19)</f>
        <v>1058.763652448263</v>
      </c>
      <c r="AC8" s="33"/>
      <c r="AD8" s="33"/>
      <c r="AE8" s="32">
        <f>AE6-(AE18+AE19)</f>
        <v>1103.4648684001468</v>
      </c>
      <c r="AF8" s="33"/>
      <c r="AG8" s="33"/>
    </row>
    <row r="9" spans="1:33" ht="12.95" customHeight="1" x14ac:dyDescent="0.2">
      <c r="A9" s="18"/>
      <c r="B9" s="11" t="s">
        <v>143</v>
      </c>
      <c r="C9" s="16" t="s">
        <v>15</v>
      </c>
      <c r="D9" s="32">
        <v>12.8</v>
      </c>
      <c r="E9" s="33"/>
      <c r="F9" s="33"/>
      <c r="G9" s="32">
        <v>13.3</v>
      </c>
      <c r="H9" s="33"/>
      <c r="I9" s="33"/>
      <c r="J9" s="32">
        <v>13.84</v>
      </c>
      <c r="K9" s="33"/>
      <c r="L9" s="33"/>
      <c r="M9" s="32">
        <v>14.4</v>
      </c>
      <c r="N9" s="33"/>
      <c r="O9" s="33"/>
      <c r="P9" s="32">
        <v>14.97</v>
      </c>
      <c r="Q9" s="33"/>
      <c r="R9" s="33"/>
      <c r="S9" s="32">
        <v>15.57</v>
      </c>
      <c r="T9" s="33"/>
      <c r="U9" s="33"/>
      <c r="V9" s="32">
        <v>16.2</v>
      </c>
      <c r="W9" s="33"/>
      <c r="X9" s="33"/>
      <c r="Y9" s="32">
        <v>16.84</v>
      </c>
      <c r="Z9" s="33"/>
      <c r="AA9" s="33"/>
      <c r="AB9" s="32">
        <v>17.52</v>
      </c>
      <c r="AC9" s="33"/>
      <c r="AD9" s="33"/>
      <c r="AE9" s="32">
        <v>18.22</v>
      </c>
      <c r="AF9" s="33"/>
      <c r="AG9" s="33"/>
    </row>
    <row r="10" spans="1:33" ht="12.95" customHeight="1" x14ac:dyDescent="0.2">
      <c r="A10" s="18"/>
      <c r="B10" s="11" t="s">
        <v>144</v>
      </c>
      <c r="C10" s="16" t="s">
        <v>15</v>
      </c>
      <c r="D10" s="32">
        <f>D9*0.32</f>
        <v>4.0960000000000001</v>
      </c>
      <c r="E10" s="34"/>
      <c r="F10" s="34"/>
      <c r="G10" s="32">
        <f t="shared" ref="G10:AE10" si="0">G9*0.32</f>
        <v>4.2560000000000002</v>
      </c>
      <c r="H10" s="34"/>
      <c r="I10" s="34"/>
      <c r="J10" s="32">
        <f t="shared" si="0"/>
        <v>4.4287999999999998</v>
      </c>
      <c r="K10" s="34"/>
      <c r="L10" s="34"/>
      <c r="M10" s="32">
        <f t="shared" si="0"/>
        <v>4.6080000000000005</v>
      </c>
      <c r="N10" s="34"/>
      <c r="O10" s="34"/>
      <c r="P10" s="32">
        <f t="shared" si="0"/>
        <v>4.7904</v>
      </c>
      <c r="Q10" s="34"/>
      <c r="R10" s="34"/>
      <c r="S10" s="32">
        <f t="shared" si="0"/>
        <v>4.9824000000000002</v>
      </c>
      <c r="T10" s="34"/>
      <c r="U10" s="34"/>
      <c r="V10" s="32">
        <f t="shared" si="0"/>
        <v>5.1840000000000002</v>
      </c>
      <c r="W10" s="34"/>
      <c r="X10" s="34"/>
      <c r="Y10" s="32">
        <f t="shared" si="0"/>
        <v>5.3887999999999998</v>
      </c>
      <c r="Z10" s="34"/>
      <c r="AA10" s="34"/>
      <c r="AB10" s="32">
        <f t="shared" si="0"/>
        <v>5.6063999999999998</v>
      </c>
      <c r="AC10" s="34"/>
      <c r="AD10" s="34"/>
      <c r="AE10" s="32">
        <f t="shared" si="0"/>
        <v>5.8304</v>
      </c>
      <c r="AF10" s="33"/>
      <c r="AG10" s="33"/>
    </row>
    <row r="11" spans="1:33" ht="12.95" customHeight="1" x14ac:dyDescent="0.2">
      <c r="A11" s="18"/>
      <c r="B11" s="11" t="s">
        <v>145</v>
      </c>
      <c r="C11" s="16" t="s">
        <v>15</v>
      </c>
      <c r="D11" s="35">
        <f>(D8-(D9+D10+D13))*0.2075</f>
        <v>155.57063499999998</v>
      </c>
      <c r="E11" s="34"/>
      <c r="F11" s="34"/>
      <c r="G11" s="35">
        <f t="shared" ref="G11:AE11" si="1">(G8-(G9+G10+G13))*0.2075</f>
        <v>160.74546684449467</v>
      </c>
      <c r="H11" s="34"/>
      <c r="I11" s="34"/>
      <c r="J11" s="35">
        <f t="shared" si="1"/>
        <v>166.08094820905197</v>
      </c>
      <c r="K11" s="34"/>
      <c r="L11" s="34"/>
      <c r="M11" s="35">
        <f t="shared" si="1"/>
        <v>173.11853894136877</v>
      </c>
      <c r="N11" s="34"/>
      <c r="O11" s="34"/>
      <c r="P11" s="35">
        <f t="shared" si="1"/>
        <v>180.45625549431671</v>
      </c>
      <c r="Q11" s="34"/>
      <c r="R11" s="34"/>
      <c r="S11" s="35">
        <f t="shared" si="1"/>
        <v>188.0991056962178</v>
      </c>
      <c r="T11" s="34"/>
      <c r="U11" s="34"/>
      <c r="V11" s="35">
        <f t="shared" si="1"/>
        <v>196.06025614116945</v>
      </c>
      <c r="W11" s="34"/>
      <c r="X11" s="34"/>
      <c r="Y11" s="35">
        <f t="shared" si="1"/>
        <v>204.36105369511776</v>
      </c>
      <c r="Z11" s="34"/>
      <c r="AA11" s="34"/>
      <c r="AB11" s="35">
        <f t="shared" si="1"/>
        <v>213.00432188301457</v>
      </c>
      <c r="AC11" s="34"/>
      <c r="AD11" s="34"/>
      <c r="AE11" s="35">
        <f t="shared" si="1"/>
        <v>222.01256419303047</v>
      </c>
      <c r="AF11" s="33"/>
      <c r="AG11" s="33"/>
    </row>
    <row r="12" spans="1:33" ht="12.95" customHeight="1" x14ac:dyDescent="0.2">
      <c r="A12" s="18"/>
      <c r="B12" s="11" t="s">
        <v>146</v>
      </c>
      <c r="C12" s="16" t="s">
        <v>15</v>
      </c>
      <c r="D12" s="35">
        <f>D8-(D9+D10+D13+D11)</f>
        <v>594.16736500000002</v>
      </c>
      <c r="E12" s="34"/>
      <c r="F12" s="34"/>
      <c r="G12" s="35">
        <f t="shared" ref="G12:AE12" si="2">G8-(G9+G10+G13+G11)</f>
        <v>613.93148180367245</v>
      </c>
      <c r="H12" s="34"/>
      <c r="I12" s="34"/>
      <c r="J12" s="35">
        <f t="shared" si="2"/>
        <v>634.30916364180098</v>
      </c>
      <c r="K12" s="34"/>
      <c r="L12" s="34"/>
      <c r="M12" s="35">
        <f t="shared" si="2"/>
        <v>661.18767282426393</v>
      </c>
      <c r="N12" s="34"/>
      <c r="O12" s="34"/>
      <c r="P12" s="35">
        <f t="shared" si="2"/>
        <v>689.21244568311329</v>
      </c>
      <c r="Q12" s="34"/>
      <c r="R12" s="34"/>
      <c r="S12" s="35">
        <f t="shared" si="2"/>
        <v>718.40260850242237</v>
      </c>
      <c r="T12" s="34"/>
      <c r="U12" s="34"/>
      <c r="V12" s="35">
        <f t="shared" si="2"/>
        <v>748.80844815362309</v>
      </c>
      <c r="W12" s="34"/>
      <c r="X12" s="34"/>
      <c r="Y12" s="35">
        <f t="shared" si="2"/>
        <v>780.51149423316065</v>
      </c>
      <c r="Z12" s="34"/>
      <c r="AA12" s="34"/>
      <c r="AB12" s="35">
        <f t="shared" si="2"/>
        <v>813.52253056524842</v>
      </c>
      <c r="AC12" s="34"/>
      <c r="AD12" s="34"/>
      <c r="AE12" s="35">
        <f t="shared" si="2"/>
        <v>847.92750420711627</v>
      </c>
      <c r="AF12" s="33"/>
      <c r="AG12" s="33"/>
    </row>
    <row r="13" spans="1:33" ht="12.95" customHeight="1" x14ac:dyDescent="0.2">
      <c r="A13" s="18"/>
      <c r="B13" s="11" t="s">
        <v>147</v>
      </c>
      <c r="C13" s="16" t="s">
        <v>15</v>
      </c>
      <c r="D13" s="32">
        <f>D9*0.52</f>
        <v>6.6560000000000006</v>
      </c>
      <c r="E13" s="34"/>
      <c r="F13" s="34"/>
      <c r="G13" s="32">
        <f t="shared" ref="G13:AE13" si="3">G9*0.52</f>
        <v>6.9160000000000004</v>
      </c>
      <c r="H13" s="34"/>
      <c r="I13" s="34"/>
      <c r="J13" s="32">
        <f t="shared" si="3"/>
        <v>7.1968000000000005</v>
      </c>
      <c r="K13" s="34"/>
      <c r="L13" s="34"/>
      <c r="M13" s="32">
        <f t="shared" si="3"/>
        <v>7.4880000000000004</v>
      </c>
      <c r="N13" s="34"/>
      <c r="O13" s="34"/>
      <c r="P13" s="32">
        <f t="shared" si="3"/>
        <v>7.7844000000000007</v>
      </c>
      <c r="Q13" s="34"/>
      <c r="R13" s="34"/>
      <c r="S13" s="32">
        <f t="shared" si="3"/>
        <v>8.0964000000000009</v>
      </c>
      <c r="T13" s="34"/>
      <c r="U13" s="34"/>
      <c r="V13" s="32">
        <f t="shared" si="3"/>
        <v>8.4239999999999995</v>
      </c>
      <c r="W13" s="34"/>
      <c r="X13" s="34"/>
      <c r="Y13" s="32">
        <f t="shared" si="3"/>
        <v>8.7568000000000001</v>
      </c>
      <c r="Z13" s="34"/>
      <c r="AA13" s="34"/>
      <c r="AB13" s="32">
        <f t="shared" si="3"/>
        <v>9.1104000000000003</v>
      </c>
      <c r="AC13" s="34"/>
      <c r="AD13" s="34"/>
      <c r="AE13" s="32">
        <f t="shared" si="3"/>
        <v>9.4743999999999993</v>
      </c>
      <c r="AF13" s="33"/>
      <c r="AG13" s="33"/>
    </row>
    <row r="14" spans="1:33" ht="12.95" customHeight="1" x14ac:dyDescent="0.2">
      <c r="A14" s="18"/>
      <c r="B14" s="11" t="s">
        <v>148</v>
      </c>
      <c r="C14" s="16" t="s">
        <v>15</v>
      </c>
      <c r="D14" s="32"/>
      <c r="E14" s="33"/>
      <c r="F14" s="33"/>
      <c r="G14" s="32"/>
      <c r="H14" s="33"/>
      <c r="I14" s="33"/>
      <c r="J14" s="32"/>
      <c r="K14" s="33"/>
      <c r="L14" s="33"/>
      <c r="M14" s="32"/>
      <c r="N14" s="33"/>
      <c r="O14" s="33"/>
      <c r="P14" s="32"/>
      <c r="Q14" s="33"/>
      <c r="R14" s="33"/>
      <c r="S14" s="32"/>
      <c r="T14" s="33"/>
      <c r="U14" s="33"/>
      <c r="V14" s="32"/>
      <c r="W14" s="33"/>
      <c r="X14" s="33"/>
      <c r="Y14" s="32"/>
      <c r="Z14" s="33"/>
      <c r="AA14" s="33"/>
      <c r="AB14" s="32"/>
      <c r="AC14" s="33"/>
      <c r="AD14" s="33"/>
      <c r="AE14" s="32"/>
      <c r="AF14" s="33"/>
      <c r="AG14" s="33"/>
    </row>
    <row r="15" spans="1:33" ht="12" customHeight="1" x14ac:dyDescent="0.2">
      <c r="A15" s="19" t="s">
        <v>75</v>
      </c>
      <c r="B15" s="10" t="s">
        <v>18</v>
      </c>
      <c r="C15" s="16" t="s">
        <v>15</v>
      </c>
      <c r="D15" s="32"/>
      <c r="E15" s="33"/>
      <c r="F15" s="33"/>
      <c r="G15" s="32"/>
      <c r="H15" s="33"/>
      <c r="I15" s="33"/>
      <c r="J15" s="32"/>
      <c r="K15" s="33"/>
      <c r="L15" s="33"/>
      <c r="M15" s="32"/>
      <c r="N15" s="33"/>
      <c r="O15" s="33"/>
      <c r="P15" s="32"/>
      <c r="Q15" s="33"/>
      <c r="R15" s="33"/>
      <c r="S15" s="32"/>
      <c r="T15" s="33"/>
      <c r="U15" s="33"/>
      <c r="V15" s="32"/>
      <c r="W15" s="33"/>
      <c r="X15" s="33"/>
      <c r="Y15" s="32"/>
      <c r="Z15" s="33"/>
      <c r="AA15" s="33"/>
      <c r="AB15" s="32"/>
      <c r="AC15" s="33"/>
      <c r="AD15" s="33"/>
      <c r="AE15" s="32"/>
      <c r="AF15" s="33"/>
      <c r="AG15" s="33"/>
    </row>
    <row r="16" spans="1:33" x14ac:dyDescent="0.2">
      <c r="A16" s="18" t="s">
        <v>76</v>
      </c>
      <c r="B16" s="13" t="s">
        <v>19</v>
      </c>
      <c r="C16" s="16" t="s">
        <v>15</v>
      </c>
      <c r="D16" s="32"/>
      <c r="E16" s="33"/>
      <c r="F16" s="33"/>
      <c r="G16" s="32"/>
      <c r="H16" s="33"/>
      <c r="I16" s="33"/>
      <c r="J16" s="32"/>
      <c r="K16" s="33"/>
      <c r="L16" s="33"/>
      <c r="M16" s="32"/>
      <c r="N16" s="33"/>
      <c r="O16" s="33"/>
      <c r="P16" s="32"/>
      <c r="Q16" s="33"/>
      <c r="R16" s="33"/>
      <c r="S16" s="32"/>
      <c r="T16" s="33"/>
      <c r="U16" s="33"/>
      <c r="V16" s="32"/>
      <c r="W16" s="33"/>
      <c r="X16" s="33"/>
      <c r="Y16" s="32"/>
      <c r="Z16" s="33"/>
      <c r="AA16" s="33"/>
      <c r="AB16" s="32"/>
      <c r="AC16" s="33"/>
      <c r="AD16" s="33"/>
      <c r="AE16" s="32"/>
      <c r="AF16" s="33"/>
      <c r="AG16" s="33"/>
    </row>
    <row r="17" spans="1:33" ht="12.95" customHeight="1" x14ac:dyDescent="0.2">
      <c r="A17" s="19" t="s">
        <v>77</v>
      </c>
      <c r="B17" s="10" t="s">
        <v>20</v>
      </c>
      <c r="C17" s="16" t="s">
        <v>15</v>
      </c>
      <c r="D17" s="32"/>
      <c r="E17" s="33"/>
      <c r="F17" s="33"/>
      <c r="G17" s="32"/>
      <c r="H17" s="33"/>
      <c r="I17" s="33"/>
      <c r="J17" s="32"/>
      <c r="K17" s="33"/>
      <c r="L17" s="33"/>
      <c r="M17" s="32"/>
      <c r="N17" s="33"/>
      <c r="O17" s="33"/>
      <c r="P17" s="32"/>
      <c r="Q17" s="33"/>
      <c r="R17" s="33"/>
      <c r="S17" s="32"/>
      <c r="T17" s="33"/>
      <c r="U17" s="33"/>
      <c r="V17" s="32"/>
      <c r="W17" s="33"/>
      <c r="X17" s="33"/>
      <c r="Y17" s="32"/>
      <c r="Z17" s="33"/>
      <c r="AA17" s="33"/>
      <c r="AB17" s="32"/>
      <c r="AC17" s="33"/>
      <c r="AD17" s="33"/>
      <c r="AE17" s="32"/>
      <c r="AF17" s="33"/>
      <c r="AG17" s="33"/>
    </row>
    <row r="18" spans="1:33" ht="12" customHeight="1" x14ac:dyDescent="0.2">
      <c r="A18" s="18" t="s">
        <v>78</v>
      </c>
      <c r="B18" s="13" t="s">
        <v>21</v>
      </c>
      <c r="C18" s="16" t="s">
        <v>15</v>
      </c>
      <c r="D18" s="32">
        <f>8.52669*1.66*(D39*1.11118)</f>
        <v>357.02517038824442</v>
      </c>
      <c r="E18" s="33"/>
      <c r="F18" s="33"/>
      <c r="G18" s="32">
        <f>D18*1.035</f>
        <v>369.52105135183297</v>
      </c>
      <c r="H18" s="33"/>
      <c r="I18" s="33"/>
      <c r="J18" s="32">
        <f>G18*1.035</f>
        <v>382.45428814914709</v>
      </c>
      <c r="K18" s="33"/>
      <c r="L18" s="33"/>
      <c r="M18" s="32">
        <f>J18*1.035</f>
        <v>395.84018823436719</v>
      </c>
      <c r="N18" s="33"/>
      <c r="O18" s="33"/>
      <c r="P18" s="32">
        <f>M18*1.035</f>
        <v>409.69459482257002</v>
      </c>
      <c r="Q18" s="33"/>
      <c r="R18" s="33"/>
      <c r="S18" s="32">
        <f>P18*1.035</f>
        <v>424.03390564135992</v>
      </c>
      <c r="T18" s="33"/>
      <c r="U18" s="33"/>
      <c r="V18" s="32">
        <f>S18*1.035</f>
        <v>438.87509233880746</v>
      </c>
      <c r="W18" s="33"/>
      <c r="X18" s="33"/>
      <c r="Y18" s="32">
        <f>V18*1.035</f>
        <v>454.23572057066571</v>
      </c>
      <c r="Z18" s="33"/>
      <c r="AA18" s="33"/>
      <c r="AB18" s="32">
        <f>Y18*1.035</f>
        <v>470.13397079063895</v>
      </c>
      <c r="AC18" s="33"/>
      <c r="AD18" s="33"/>
      <c r="AE18" s="32">
        <f>AB18*1.035</f>
        <v>486.58865976831129</v>
      </c>
      <c r="AF18" s="33"/>
      <c r="AG18" s="33"/>
    </row>
    <row r="19" spans="1:33" x14ac:dyDescent="0.2">
      <c r="A19" s="18" t="s">
        <v>79</v>
      </c>
      <c r="B19" s="13" t="s">
        <v>22</v>
      </c>
      <c r="C19" s="16" t="s">
        <v>15</v>
      </c>
      <c r="D19" s="32">
        <v>24.54</v>
      </c>
      <c r="E19" s="33"/>
      <c r="F19" s="33"/>
      <c r="G19" s="32">
        <v>28.23</v>
      </c>
      <c r="H19" s="33"/>
      <c r="I19" s="33"/>
      <c r="J19" s="32">
        <v>32.479999999999997</v>
      </c>
      <c r="K19" s="33"/>
      <c r="L19" s="33"/>
      <c r="M19" s="32">
        <f>J19*1.04</f>
        <v>33.779199999999996</v>
      </c>
      <c r="N19" s="33"/>
      <c r="O19" s="33"/>
      <c r="P19" s="32">
        <f>M19*1.04</f>
        <v>35.130367999999997</v>
      </c>
      <c r="Q19" s="33"/>
      <c r="R19" s="33"/>
      <c r="S19" s="32">
        <f>P19*1.04</f>
        <v>36.535582720000001</v>
      </c>
      <c r="T19" s="33"/>
      <c r="U19" s="33"/>
      <c r="V19" s="32">
        <f>S19*1.04</f>
        <v>37.997006028800001</v>
      </c>
      <c r="W19" s="33"/>
      <c r="X19" s="33"/>
      <c r="Y19" s="32">
        <f>V19*1.04</f>
        <v>39.516886269952003</v>
      </c>
      <c r="Z19" s="33"/>
      <c r="AA19" s="33"/>
      <c r="AB19" s="32">
        <f>Y19*1.04</f>
        <v>41.097561720750086</v>
      </c>
      <c r="AC19" s="33"/>
      <c r="AD19" s="33"/>
      <c r="AE19" s="32">
        <f>AB19*1.04</f>
        <v>42.741464189580093</v>
      </c>
      <c r="AF19" s="33"/>
      <c r="AG19" s="33"/>
    </row>
    <row r="20" spans="1:33" ht="12.95" customHeight="1" x14ac:dyDescent="0.2">
      <c r="A20" s="19" t="s">
        <v>80</v>
      </c>
      <c r="B20" s="10" t="s">
        <v>23</v>
      </c>
      <c r="C20" s="16" t="s">
        <v>15</v>
      </c>
      <c r="D20" s="32"/>
      <c r="E20" s="33"/>
      <c r="F20" s="33"/>
      <c r="G20" s="32"/>
      <c r="H20" s="33"/>
      <c r="I20" s="33"/>
      <c r="J20" s="32"/>
      <c r="K20" s="33"/>
      <c r="L20" s="33"/>
      <c r="M20" s="32"/>
      <c r="N20" s="33"/>
      <c r="O20" s="33"/>
      <c r="P20" s="32"/>
      <c r="Q20" s="33"/>
      <c r="R20" s="33"/>
      <c r="S20" s="32"/>
      <c r="T20" s="33"/>
      <c r="U20" s="33"/>
      <c r="V20" s="32"/>
      <c r="W20" s="33"/>
      <c r="X20" s="33"/>
      <c r="Y20" s="32"/>
      <c r="Z20" s="33"/>
      <c r="AA20" s="33"/>
      <c r="AB20" s="32"/>
      <c r="AC20" s="33"/>
      <c r="AD20" s="33"/>
      <c r="AE20" s="32"/>
      <c r="AF20" s="33"/>
      <c r="AG20" s="33"/>
    </row>
    <row r="21" spans="1:33" ht="12" customHeight="1" x14ac:dyDescent="0.2">
      <c r="A21" s="19" t="s">
        <v>142</v>
      </c>
      <c r="B21" s="10" t="s">
        <v>24</v>
      </c>
      <c r="C21" s="16" t="s">
        <v>15</v>
      </c>
      <c r="D21" s="32"/>
      <c r="E21" s="33"/>
      <c r="F21" s="33"/>
      <c r="G21" s="32"/>
      <c r="H21" s="33"/>
      <c r="I21" s="33"/>
      <c r="J21" s="32"/>
      <c r="K21" s="33"/>
      <c r="L21" s="33"/>
      <c r="M21" s="32"/>
      <c r="N21" s="33"/>
      <c r="O21" s="33"/>
      <c r="P21" s="32"/>
      <c r="Q21" s="33"/>
      <c r="R21" s="33"/>
      <c r="S21" s="32"/>
      <c r="T21" s="33"/>
      <c r="U21" s="33"/>
      <c r="V21" s="32"/>
      <c r="W21" s="33"/>
      <c r="X21" s="33"/>
      <c r="Y21" s="32"/>
      <c r="Z21" s="33"/>
      <c r="AA21" s="33"/>
      <c r="AB21" s="32"/>
      <c r="AC21" s="33"/>
      <c r="AD21" s="33"/>
      <c r="AE21" s="32"/>
      <c r="AF21" s="33"/>
      <c r="AG21" s="33"/>
    </row>
    <row r="22" spans="1:33" ht="12" customHeight="1" x14ac:dyDescent="0.2">
      <c r="A22" s="19" t="s">
        <v>72</v>
      </c>
      <c r="B22" s="10" t="s">
        <v>82</v>
      </c>
      <c r="C22" s="16" t="s">
        <v>15</v>
      </c>
      <c r="D22" s="32">
        <f t="shared" ref="D22:AE22" si="4">D19</f>
        <v>24.54</v>
      </c>
      <c r="E22" s="36"/>
      <c r="F22" s="36"/>
      <c r="G22" s="32">
        <f t="shared" si="4"/>
        <v>28.23</v>
      </c>
      <c r="H22" s="36"/>
      <c r="I22" s="36"/>
      <c r="J22" s="32">
        <f t="shared" si="4"/>
        <v>32.479999999999997</v>
      </c>
      <c r="K22" s="36"/>
      <c r="L22" s="36"/>
      <c r="M22" s="32">
        <f t="shared" si="4"/>
        <v>33.779199999999996</v>
      </c>
      <c r="N22" s="36"/>
      <c r="O22" s="36"/>
      <c r="P22" s="32">
        <f t="shared" si="4"/>
        <v>35.130367999999997</v>
      </c>
      <c r="Q22" s="36"/>
      <c r="R22" s="36"/>
      <c r="S22" s="32">
        <f t="shared" si="4"/>
        <v>36.535582720000001</v>
      </c>
      <c r="T22" s="36"/>
      <c r="U22" s="36"/>
      <c r="V22" s="32">
        <f t="shared" si="4"/>
        <v>37.997006028800001</v>
      </c>
      <c r="W22" s="36"/>
      <c r="X22" s="36"/>
      <c r="Y22" s="32">
        <f t="shared" si="4"/>
        <v>39.516886269952003</v>
      </c>
      <c r="Z22" s="36"/>
      <c r="AA22" s="36"/>
      <c r="AB22" s="32">
        <f t="shared" si="4"/>
        <v>41.097561720750086</v>
      </c>
      <c r="AC22" s="36"/>
      <c r="AD22" s="36"/>
      <c r="AE22" s="32">
        <f t="shared" si="4"/>
        <v>42.741464189580093</v>
      </c>
      <c r="AF22" s="36"/>
      <c r="AG22" s="36"/>
    </row>
    <row r="23" spans="1:33" ht="12" customHeight="1" x14ac:dyDescent="0.2">
      <c r="A23" s="18" t="s">
        <v>81</v>
      </c>
      <c r="B23" s="13" t="s">
        <v>25</v>
      </c>
      <c r="C23" s="16" t="s">
        <v>15</v>
      </c>
      <c r="D23" s="32">
        <v>0</v>
      </c>
      <c r="E23" s="33"/>
      <c r="F23" s="33"/>
      <c r="G23" s="32">
        <v>0</v>
      </c>
      <c r="H23" s="33"/>
      <c r="I23" s="33"/>
      <c r="J23" s="32">
        <v>0</v>
      </c>
      <c r="K23" s="33"/>
      <c r="L23" s="33"/>
      <c r="M23" s="32">
        <v>0</v>
      </c>
      <c r="N23" s="33"/>
      <c r="O23" s="33"/>
      <c r="P23" s="32">
        <v>0</v>
      </c>
      <c r="Q23" s="33"/>
      <c r="R23" s="33"/>
      <c r="S23" s="32">
        <v>0</v>
      </c>
      <c r="T23" s="33"/>
      <c r="U23" s="33"/>
      <c r="V23" s="32">
        <v>0</v>
      </c>
      <c r="W23" s="33"/>
      <c r="X23" s="33"/>
      <c r="Y23" s="32">
        <v>0</v>
      </c>
      <c r="Z23" s="33"/>
      <c r="AA23" s="33"/>
      <c r="AB23" s="32">
        <v>0</v>
      </c>
      <c r="AC23" s="33"/>
      <c r="AD23" s="33"/>
      <c r="AE23" s="32">
        <v>0</v>
      </c>
      <c r="AF23" s="33"/>
      <c r="AG23" s="33"/>
    </row>
    <row r="24" spans="1:33" ht="12.95" customHeight="1" x14ac:dyDescent="0.2">
      <c r="A24" s="18" t="s">
        <v>83</v>
      </c>
      <c r="B24" s="13" t="s">
        <v>26</v>
      </c>
      <c r="C24" s="16" t="s">
        <v>15</v>
      </c>
      <c r="D24" s="32">
        <v>0</v>
      </c>
      <c r="E24" s="33"/>
      <c r="F24" s="33"/>
      <c r="G24" s="32">
        <v>0</v>
      </c>
      <c r="H24" s="33"/>
      <c r="I24" s="33"/>
      <c r="J24" s="32">
        <v>0</v>
      </c>
      <c r="K24" s="33"/>
      <c r="L24" s="33"/>
      <c r="M24" s="32">
        <v>0</v>
      </c>
      <c r="N24" s="33"/>
      <c r="O24" s="33"/>
      <c r="P24" s="32">
        <v>0</v>
      </c>
      <c r="Q24" s="33"/>
      <c r="R24" s="33"/>
      <c r="S24" s="32">
        <v>0</v>
      </c>
      <c r="T24" s="33"/>
      <c r="U24" s="33"/>
      <c r="V24" s="32">
        <v>0</v>
      </c>
      <c r="W24" s="33"/>
      <c r="X24" s="33"/>
      <c r="Y24" s="32">
        <v>0</v>
      </c>
      <c r="Z24" s="33"/>
      <c r="AA24" s="33"/>
      <c r="AB24" s="32">
        <v>0</v>
      </c>
      <c r="AC24" s="33"/>
      <c r="AD24" s="33"/>
      <c r="AE24" s="32">
        <v>0</v>
      </c>
      <c r="AF24" s="33"/>
      <c r="AG24" s="33"/>
    </row>
    <row r="25" spans="1:33" ht="33.75" x14ac:dyDescent="0.2">
      <c r="A25" s="19" t="s">
        <v>84</v>
      </c>
      <c r="B25" s="11" t="s">
        <v>27</v>
      </c>
      <c r="C25" s="16" t="s">
        <v>15</v>
      </c>
      <c r="D25" s="32"/>
      <c r="E25" s="33"/>
      <c r="F25" s="33"/>
      <c r="G25" s="32"/>
      <c r="H25" s="33"/>
      <c r="I25" s="33"/>
      <c r="J25" s="32"/>
      <c r="K25" s="33"/>
      <c r="L25" s="33"/>
      <c r="M25" s="32"/>
      <c r="N25" s="33"/>
      <c r="O25" s="33"/>
      <c r="P25" s="32"/>
      <c r="Q25" s="33"/>
      <c r="R25" s="33"/>
      <c r="S25" s="32"/>
      <c r="T25" s="33"/>
      <c r="U25" s="33"/>
      <c r="V25" s="32"/>
      <c r="W25" s="33"/>
      <c r="X25" s="33"/>
      <c r="Y25" s="32"/>
      <c r="Z25" s="33"/>
      <c r="AA25" s="33"/>
      <c r="AB25" s="32"/>
      <c r="AC25" s="33"/>
      <c r="AD25" s="33"/>
      <c r="AE25" s="32"/>
      <c r="AF25" s="33"/>
      <c r="AG25" s="33"/>
    </row>
    <row r="26" spans="1:33" ht="21" customHeight="1" x14ac:dyDescent="0.2">
      <c r="A26" s="18" t="s">
        <v>85</v>
      </c>
      <c r="B26" s="13" t="s">
        <v>28</v>
      </c>
      <c r="C26" s="16" t="s">
        <v>15</v>
      </c>
      <c r="D26" s="32">
        <v>0</v>
      </c>
      <c r="E26" s="33"/>
      <c r="F26" s="33"/>
      <c r="G26" s="32">
        <v>0</v>
      </c>
      <c r="H26" s="33"/>
      <c r="I26" s="33"/>
      <c r="J26" s="32">
        <v>0</v>
      </c>
      <c r="K26" s="33"/>
      <c r="L26" s="33"/>
      <c r="M26" s="32">
        <v>0</v>
      </c>
      <c r="N26" s="33"/>
      <c r="O26" s="33"/>
      <c r="P26" s="32">
        <v>0</v>
      </c>
      <c r="Q26" s="33"/>
      <c r="R26" s="33"/>
      <c r="S26" s="32">
        <v>0</v>
      </c>
      <c r="T26" s="33"/>
      <c r="U26" s="33"/>
      <c r="V26" s="32">
        <v>0</v>
      </c>
      <c r="W26" s="33"/>
      <c r="X26" s="33"/>
      <c r="Y26" s="32">
        <v>0</v>
      </c>
      <c r="Z26" s="33"/>
      <c r="AA26" s="33"/>
      <c r="AB26" s="32">
        <v>0</v>
      </c>
      <c r="AC26" s="33"/>
      <c r="AD26" s="33"/>
      <c r="AE26" s="32">
        <v>0</v>
      </c>
      <c r="AF26" s="33"/>
      <c r="AG26" s="33"/>
    </row>
    <row r="27" spans="1:33" ht="12.95" customHeight="1" x14ac:dyDescent="0.2">
      <c r="A27" s="19">
        <v>2</v>
      </c>
      <c r="B27" s="10" t="s">
        <v>29</v>
      </c>
      <c r="C27" s="16" t="s">
        <v>15</v>
      </c>
      <c r="D27" s="32"/>
      <c r="E27" s="33"/>
      <c r="F27" s="33"/>
      <c r="G27" s="32"/>
      <c r="H27" s="33"/>
      <c r="I27" s="33"/>
      <c r="J27" s="32"/>
      <c r="K27" s="33"/>
      <c r="L27" s="33"/>
      <c r="M27" s="32"/>
      <c r="N27" s="33"/>
      <c r="O27" s="33"/>
      <c r="P27" s="32"/>
      <c r="Q27" s="33"/>
      <c r="R27" s="33"/>
      <c r="S27" s="32"/>
      <c r="T27" s="33"/>
      <c r="U27" s="33"/>
      <c r="V27" s="32"/>
      <c r="W27" s="33"/>
      <c r="X27" s="33"/>
      <c r="Y27" s="32"/>
      <c r="Z27" s="33"/>
      <c r="AA27" s="33"/>
      <c r="AB27" s="32"/>
      <c r="AC27" s="33"/>
      <c r="AD27" s="33"/>
      <c r="AE27" s="32"/>
      <c r="AF27" s="33"/>
      <c r="AG27" s="33"/>
    </row>
    <row r="28" spans="1:33" ht="21" customHeight="1" x14ac:dyDescent="0.2">
      <c r="A28" s="19" t="s">
        <v>86</v>
      </c>
      <c r="B28" s="10" t="s">
        <v>30</v>
      </c>
      <c r="C28" s="5"/>
      <c r="D28" s="32"/>
      <c r="E28" s="33"/>
      <c r="F28" s="33"/>
      <c r="G28" s="32"/>
      <c r="H28" s="33"/>
      <c r="I28" s="33"/>
      <c r="J28" s="32"/>
      <c r="K28" s="33"/>
      <c r="L28" s="33"/>
      <c r="M28" s="32"/>
      <c r="N28" s="33"/>
      <c r="O28" s="33"/>
      <c r="P28" s="32"/>
      <c r="Q28" s="33"/>
      <c r="R28" s="33"/>
      <c r="S28" s="32"/>
      <c r="T28" s="33"/>
      <c r="U28" s="33"/>
      <c r="V28" s="32"/>
      <c r="W28" s="33"/>
      <c r="X28" s="33"/>
      <c r="Y28" s="32"/>
      <c r="Z28" s="33"/>
      <c r="AA28" s="33"/>
      <c r="AB28" s="32"/>
      <c r="AC28" s="33"/>
      <c r="AD28" s="33"/>
      <c r="AE28" s="32"/>
      <c r="AF28" s="33"/>
      <c r="AG28" s="33"/>
    </row>
    <row r="29" spans="1:33" ht="42" customHeight="1" x14ac:dyDescent="0.2">
      <c r="A29" s="19" t="s">
        <v>87</v>
      </c>
      <c r="B29" s="14" t="s">
        <v>31</v>
      </c>
      <c r="C29" s="5"/>
      <c r="D29" s="32"/>
      <c r="E29" s="33"/>
      <c r="F29" s="33"/>
      <c r="G29" s="32"/>
      <c r="H29" s="33"/>
      <c r="I29" s="33"/>
      <c r="J29" s="32"/>
      <c r="K29" s="33"/>
      <c r="L29" s="33"/>
      <c r="M29" s="32"/>
      <c r="N29" s="33"/>
      <c r="O29" s="33"/>
      <c r="P29" s="32"/>
      <c r="Q29" s="33"/>
      <c r="R29" s="33"/>
      <c r="S29" s="32"/>
      <c r="T29" s="33"/>
      <c r="U29" s="33"/>
      <c r="V29" s="32"/>
      <c r="W29" s="33"/>
      <c r="X29" s="33"/>
      <c r="Y29" s="32"/>
      <c r="Z29" s="33"/>
      <c r="AA29" s="33"/>
      <c r="AB29" s="32"/>
      <c r="AC29" s="33"/>
      <c r="AD29" s="33"/>
      <c r="AE29" s="32"/>
      <c r="AF29" s="33"/>
      <c r="AG29" s="33"/>
    </row>
    <row r="30" spans="1:33" ht="21" customHeight="1" x14ac:dyDescent="0.2">
      <c r="A30" s="19" t="s">
        <v>88</v>
      </c>
      <c r="B30" s="10" t="s">
        <v>32</v>
      </c>
      <c r="C30" s="5"/>
      <c r="D30" s="32"/>
      <c r="E30" s="33"/>
      <c r="F30" s="33"/>
      <c r="G30" s="32"/>
      <c r="H30" s="33"/>
      <c r="I30" s="33"/>
      <c r="J30" s="32"/>
      <c r="K30" s="33"/>
      <c r="L30" s="33"/>
      <c r="M30" s="32"/>
      <c r="N30" s="33"/>
      <c r="O30" s="33"/>
      <c r="P30" s="32"/>
      <c r="Q30" s="33"/>
      <c r="R30" s="33"/>
      <c r="S30" s="32"/>
      <c r="T30" s="33"/>
      <c r="U30" s="33"/>
      <c r="V30" s="32"/>
      <c r="W30" s="33"/>
      <c r="X30" s="33"/>
      <c r="Y30" s="32"/>
      <c r="Z30" s="33"/>
      <c r="AA30" s="33"/>
      <c r="AB30" s="32"/>
      <c r="AC30" s="33"/>
      <c r="AD30" s="33"/>
      <c r="AE30" s="32"/>
      <c r="AF30" s="33"/>
      <c r="AG30" s="33"/>
    </row>
    <row r="31" spans="1:33" ht="30.95" customHeight="1" x14ac:dyDescent="0.2">
      <c r="A31" s="19" t="s">
        <v>89</v>
      </c>
      <c r="B31" s="10" t="s">
        <v>33</v>
      </c>
      <c r="C31" s="5"/>
      <c r="D31" s="32"/>
      <c r="E31" s="33"/>
      <c r="F31" s="33"/>
      <c r="G31" s="32"/>
      <c r="H31" s="33"/>
      <c r="I31" s="33"/>
      <c r="J31" s="32"/>
      <c r="K31" s="33"/>
      <c r="L31" s="33"/>
      <c r="M31" s="32"/>
      <c r="N31" s="33"/>
      <c r="O31" s="33"/>
      <c r="P31" s="32"/>
      <c r="Q31" s="33"/>
      <c r="R31" s="33"/>
      <c r="S31" s="32"/>
      <c r="T31" s="33"/>
      <c r="U31" s="33"/>
      <c r="V31" s="32"/>
      <c r="W31" s="33"/>
      <c r="X31" s="33"/>
      <c r="Y31" s="32"/>
      <c r="Z31" s="33"/>
      <c r="AA31" s="33"/>
      <c r="AB31" s="32"/>
      <c r="AC31" s="33"/>
      <c r="AD31" s="33"/>
      <c r="AE31" s="32"/>
      <c r="AF31" s="33"/>
      <c r="AG31" s="33"/>
    </row>
    <row r="32" spans="1:33" ht="117" customHeight="1" x14ac:dyDescent="0.2">
      <c r="A32" s="19" t="s">
        <v>90</v>
      </c>
      <c r="B32" s="14" t="s">
        <v>34</v>
      </c>
      <c r="C32" s="5"/>
      <c r="D32" s="32"/>
      <c r="E32" s="33"/>
      <c r="F32" s="33"/>
      <c r="G32" s="32"/>
      <c r="H32" s="33"/>
      <c r="I32" s="33"/>
      <c r="J32" s="32"/>
      <c r="K32" s="33"/>
      <c r="L32" s="33"/>
      <c r="M32" s="32"/>
      <c r="N32" s="33"/>
      <c r="O32" s="33"/>
      <c r="P32" s="32"/>
      <c r="Q32" s="33"/>
      <c r="R32" s="33"/>
      <c r="S32" s="32"/>
      <c r="T32" s="33"/>
      <c r="U32" s="33"/>
      <c r="V32" s="32"/>
      <c r="W32" s="33"/>
      <c r="X32" s="33"/>
      <c r="Y32" s="32"/>
      <c r="Z32" s="33"/>
      <c r="AA32" s="33"/>
      <c r="AB32" s="32"/>
      <c r="AC32" s="33"/>
      <c r="AD32" s="33"/>
      <c r="AE32" s="32"/>
      <c r="AF32" s="33"/>
      <c r="AG32" s="33"/>
    </row>
    <row r="33" spans="1:33" ht="21" customHeight="1" x14ac:dyDescent="0.2">
      <c r="A33" s="19" t="s">
        <v>91</v>
      </c>
      <c r="B33" s="10" t="s">
        <v>35</v>
      </c>
      <c r="C33" s="5"/>
      <c r="D33" s="32"/>
      <c r="E33" s="33"/>
      <c r="F33" s="33"/>
      <c r="G33" s="32"/>
      <c r="H33" s="33"/>
      <c r="I33" s="33"/>
      <c r="J33" s="32"/>
      <c r="K33" s="33"/>
      <c r="L33" s="33"/>
      <c r="M33" s="32"/>
      <c r="N33" s="33"/>
      <c r="O33" s="33"/>
      <c r="P33" s="32"/>
      <c r="Q33" s="33"/>
      <c r="R33" s="33"/>
      <c r="S33" s="32"/>
      <c r="T33" s="33"/>
      <c r="U33" s="33"/>
      <c r="V33" s="32"/>
      <c r="W33" s="33"/>
      <c r="X33" s="33"/>
      <c r="Y33" s="32"/>
      <c r="Z33" s="33"/>
      <c r="AA33" s="33"/>
      <c r="AB33" s="32"/>
      <c r="AC33" s="33"/>
      <c r="AD33" s="33"/>
      <c r="AE33" s="32"/>
      <c r="AF33" s="33"/>
      <c r="AG33" s="33"/>
    </row>
    <row r="34" spans="1:33" x14ac:dyDescent="0.2">
      <c r="A34" s="18">
        <v>3</v>
      </c>
      <c r="B34" s="13" t="s">
        <v>36</v>
      </c>
      <c r="C34" s="16" t="s">
        <v>15</v>
      </c>
      <c r="D34" s="32">
        <f t="shared" ref="D34:AG34" si="5">D6</f>
        <v>1154.8599999999999</v>
      </c>
      <c r="E34" s="34">
        <f t="shared" si="5"/>
        <v>557.70499119999999</v>
      </c>
      <c r="F34" s="34">
        <f t="shared" si="5"/>
        <v>597.15500879999991</v>
      </c>
      <c r="G34" s="32">
        <f t="shared" si="5"/>
        <v>1196.9000000000001</v>
      </c>
      <c r="H34" s="34">
        <f t="shared" si="5"/>
        <v>594.85930000000008</v>
      </c>
      <c r="I34" s="34">
        <f t="shared" si="5"/>
        <v>602.04070000000002</v>
      </c>
      <c r="J34" s="32">
        <f t="shared" si="5"/>
        <v>1240.79</v>
      </c>
      <c r="K34" s="34">
        <f t="shared" si="5"/>
        <v>599.67380700000001</v>
      </c>
      <c r="L34" s="34">
        <f t="shared" si="5"/>
        <v>641.11619299999995</v>
      </c>
      <c r="M34" s="32">
        <f t="shared" si="5"/>
        <v>1290.4215999999999</v>
      </c>
      <c r="N34" s="34">
        <f t="shared" si="5"/>
        <v>623.14459063999993</v>
      </c>
      <c r="O34" s="34">
        <f t="shared" si="5"/>
        <v>667.27700935999997</v>
      </c>
      <c r="P34" s="32">
        <f t="shared" si="5"/>
        <v>1342.038464</v>
      </c>
      <c r="Q34" s="34">
        <f t="shared" si="5"/>
        <v>666.99311660800004</v>
      </c>
      <c r="R34" s="34">
        <f t="shared" si="5"/>
        <v>675.04534739199994</v>
      </c>
      <c r="S34" s="32">
        <f t="shared" si="5"/>
        <v>1395.72000256</v>
      </c>
      <c r="T34" s="34">
        <f t="shared" si="5"/>
        <v>674.55147723724804</v>
      </c>
      <c r="U34" s="34">
        <f t="shared" si="5"/>
        <v>721.16852532275198</v>
      </c>
      <c r="V34" s="32">
        <f t="shared" si="5"/>
        <v>1451.5488026624</v>
      </c>
      <c r="W34" s="34">
        <f t="shared" si="5"/>
        <v>700.98194778172626</v>
      </c>
      <c r="X34" s="34">
        <f t="shared" si="5"/>
        <v>750.56685488067376</v>
      </c>
      <c r="Y34" s="32">
        <f t="shared" si="5"/>
        <v>1509.6107547688962</v>
      </c>
      <c r="Z34" s="34">
        <f t="shared" si="5"/>
        <v>750.27654512014135</v>
      </c>
      <c r="AA34" s="34">
        <f t="shared" si="5"/>
        <v>759.33420964875484</v>
      </c>
      <c r="AB34" s="32">
        <f t="shared" si="5"/>
        <v>1569.9951849596521</v>
      </c>
      <c r="AC34" s="34">
        <f t="shared" si="5"/>
        <v>758.77867289099981</v>
      </c>
      <c r="AD34" s="34">
        <f t="shared" si="5"/>
        <v>811.21651206865226</v>
      </c>
      <c r="AE34" s="32">
        <f t="shared" si="5"/>
        <v>1632.7949923580381</v>
      </c>
      <c r="AF34" s="34">
        <f t="shared" si="5"/>
        <v>788.50935770954379</v>
      </c>
      <c r="AG34" s="34">
        <f t="shared" si="5"/>
        <v>844.28563464849435</v>
      </c>
    </row>
    <row r="35" spans="1:33" ht="12.95" customHeight="1" x14ac:dyDescent="0.2">
      <c r="A35" s="18">
        <v>4</v>
      </c>
      <c r="B35" s="13" t="s">
        <v>37</v>
      </c>
      <c r="C35" s="16" t="s">
        <v>15</v>
      </c>
      <c r="D35" s="32">
        <v>0</v>
      </c>
      <c r="E35" s="33"/>
      <c r="F35" s="33"/>
      <c r="G35" s="32">
        <v>0</v>
      </c>
      <c r="H35" s="33"/>
      <c r="I35" s="33"/>
      <c r="J35" s="32">
        <v>0</v>
      </c>
      <c r="K35" s="33"/>
      <c r="L35" s="33"/>
      <c r="M35" s="32">
        <v>0</v>
      </c>
      <c r="N35" s="33"/>
      <c r="O35" s="33"/>
      <c r="P35" s="32">
        <v>0</v>
      </c>
      <c r="Q35" s="33"/>
      <c r="R35" s="33"/>
      <c r="S35" s="32">
        <v>0</v>
      </c>
      <c r="T35" s="33"/>
      <c r="U35" s="33"/>
      <c r="V35" s="32">
        <v>0</v>
      </c>
      <c r="W35" s="33"/>
      <c r="X35" s="33"/>
      <c r="Y35" s="32">
        <v>0</v>
      </c>
      <c r="Z35" s="33"/>
      <c r="AA35" s="33"/>
      <c r="AB35" s="32">
        <v>0</v>
      </c>
      <c r="AC35" s="33"/>
      <c r="AD35" s="33"/>
      <c r="AE35" s="32">
        <v>0</v>
      </c>
      <c r="AF35" s="33"/>
      <c r="AG35" s="33"/>
    </row>
    <row r="36" spans="1:33" ht="12" customHeight="1" x14ac:dyDescent="0.2">
      <c r="A36" s="18">
        <v>5</v>
      </c>
      <c r="B36" s="13" t="s">
        <v>38</v>
      </c>
      <c r="C36" s="16" t="s">
        <v>15</v>
      </c>
      <c r="D36" s="32">
        <f>D34-D35</f>
        <v>1154.8599999999999</v>
      </c>
      <c r="E36" s="34">
        <f t="shared" ref="E36:AG36" si="6">E34-E35</f>
        <v>557.70499119999999</v>
      </c>
      <c r="F36" s="34">
        <f t="shared" si="6"/>
        <v>597.15500879999991</v>
      </c>
      <c r="G36" s="32">
        <f t="shared" si="6"/>
        <v>1196.9000000000001</v>
      </c>
      <c r="H36" s="34">
        <f t="shared" si="6"/>
        <v>594.85930000000008</v>
      </c>
      <c r="I36" s="34">
        <f t="shared" si="6"/>
        <v>602.04070000000002</v>
      </c>
      <c r="J36" s="32">
        <f t="shared" si="6"/>
        <v>1240.79</v>
      </c>
      <c r="K36" s="34">
        <f t="shared" si="6"/>
        <v>599.67380700000001</v>
      </c>
      <c r="L36" s="34">
        <f t="shared" si="6"/>
        <v>641.11619299999995</v>
      </c>
      <c r="M36" s="32">
        <f t="shared" si="6"/>
        <v>1290.4215999999999</v>
      </c>
      <c r="N36" s="34">
        <f t="shared" si="6"/>
        <v>623.14459063999993</v>
      </c>
      <c r="O36" s="34">
        <f t="shared" si="6"/>
        <v>667.27700935999997</v>
      </c>
      <c r="P36" s="32">
        <f t="shared" si="6"/>
        <v>1342.038464</v>
      </c>
      <c r="Q36" s="34">
        <f t="shared" si="6"/>
        <v>666.99311660800004</v>
      </c>
      <c r="R36" s="34">
        <f t="shared" si="6"/>
        <v>675.04534739199994</v>
      </c>
      <c r="S36" s="32">
        <f t="shared" si="6"/>
        <v>1395.72000256</v>
      </c>
      <c r="T36" s="34">
        <f t="shared" si="6"/>
        <v>674.55147723724804</v>
      </c>
      <c r="U36" s="34">
        <f t="shared" si="6"/>
        <v>721.16852532275198</v>
      </c>
      <c r="V36" s="32">
        <f t="shared" si="6"/>
        <v>1451.5488026624</v>
      </c>
      <c r="W36" s="34">
        <f t="shared" si="6"/>
        <v>700.98194778172626</v>
      </c>
      <c r="X36" s="34">
        <f t="shared" si="6"/>
        <v>750.56685488067376</v>
      </c>
      <c r="Y36" s="32">
        <f t="shared" si="6"/>
        <v>1509.6107547688962</v>
      </c>
      <c r="Z36" s="34">
        <f t="shared" si="6"/>
        <v>750.27654512014135</v>
      </c>
      <c r="AA36" s="34">
        <f t="shared" si="6"/>
        <v>759.33420964875484</v>
      </c>
      <c r="AB36" s="32">
        <f t="shared" si="6"/>
        <v>1569.9951849596521</v>
      </c>
      <c r="AC36" s="34">
        <f t="shared" si="6"/>
        <v>758.77867289099981</v>
      </c>
      <c r="AD36" s="34">
        <f t="shared" si="6"/>
        <v>811.21651206865226</v>
      </c>
      <c r="AE36" s="32">
        <f t="shared" si="6"/>
        <v>1632.7949923580381</v>
      </c>
      <c r="AF36" s="34">
        <f t="shared" si="6"/>
        <v>788.50935770954379</v>
      </c>
      <c r="AG36" s="34">
        <f t="shared" si="6"/>
        <v>844.28563464849435</v>
      </c>
    </row>
    <row r="37" spans="1:33" ht="20.100000000000001" customHeight="1" x14ac:dyDescent="0.2">
      <c r="A37" s="18">
        <v>6</v>
      </c>
      <c r="B37" s="13" t="s">
        <v>39</v>
      </c>
      <c r="C37" s="16" t="s">
        <v>40</v>
      </c>
      <c r="D37" s="32">
        <f>D6/D40</f>
        <v>50.874889867841404</v>
      </c>
      <c r="E37" s="32">
        <f>D37*0.966</f>
        <v>49.145143612334792</v>
      </c>
      <c r="F37" s="32">
        <f>D37*1.022</f>
        <v>51.994137444933912</v>
      </c>
      <c r="G37" s="32">
        <f>G6/G40</f>
        <v>52.72687224669604</v>
      </c>
      <c r="H37" s="32">
        <f>$F$37</f>
        <v>51.994137444933912</v>
      </c>
      <c r="I37" s="32">
        <f>G37*1.022</f>
        <v>53.886863436123356</v>
      </c>
      <c r="J37" s="32">
        <f>J6/J40</f>
        <v>54.660352422907486</v>
      </c>
      <c r="K37" s="32">
        <f>$I$37</f>
        <v>53.886863436123356</v>
      </c>
      <c r="L37" s="32">
        <f>J37*1.022</f>
        <v>55.862880176211455</v>
      </c>
      <c r="M37" s="32">
        <f>M6/M40</f>
        <v>56.846766519823788</v>
      </c>
      <c r="N37" s="32">
        <f>$L$37</f>
        <v>55.862880176211455</v>
      </c>
      <c r="O37" s="32">
        <f>M37*1.022</f>
        <v>58.097395383259915</v>
      </c>
      <c r="P37" s="32">
        <f>P6/P40</f>
        <v>59.12063718061674</v>
      </c>
      <c r="Q37" s="32">
        <f>$O$37</f>
        <v>58.097395383259915</v>
      </c>
      <c r="R37" s="32">
        <f>P37*1.022</f>
        <v>60.421291198590311</v>
      </c>
      <c r="S37" s="32">
        <f>S6/S40</f>
        <v>61.485462667841411</v>
      </c>
      <c r="T37" s="32">
        <f>$R$37</f>
        <v>60.421291198590311</v>
      </c>
      <c r="U37" s="32">
        <f>S37*1.022</f>
        <v>62.83814284653392</v>
      </c>
      <c r="V37" s="32">
        <f>V6/V40</f>
        <v>63.944881174555071</v>
      </c>
      <c r="W37" s="32">
        <f>$U$37</f>
        <v>62.83814284653392</v>
      </c>
      <c r="X37" s="32">
        <f>V37*1.022</f>
        <v>65.351668560395282</v>
      </c>
      <c r="Y37" s="32">
        <f>Y6/Y40</f>
        <v>66.502676421537274</v>
      </c>
      <c r="Z37" s="32">
        <f>$X$37</f>
        <v>65.351668560395282</v>
      </c>
      <c r="AA37" s="32">
        <f>Y37*1.022</f>
        <v>67.965735302811098</v>
      </c>
      <c r="AB37" s="32">
        <f>AB6/AB40</f>
        <v>69.162783478398765</v>
      </c>
      <c r="AC37" s="32">
        <f>$AA$37</f>
        <v>67.965735302811098</v>
      </c>
      <c r="AD37" s="32">
        <f>AB37*1.022</f>
        <v>70.684364714923532</v>
      </c>
      <c r="AE37" s="32">
        <f>AE6/AE40</f>
        <v>71.929294817534725</v>
      </c>
      <c r="AF37" s="32">
        <f>$AD$37</f>
        <v>70.684364714923532</v>
      </c>
      <c r="AG37" s="32">
        <f>AE37*1.022</f>
        <v>73.511739303520486</v>
      </c>
    </row>
    <row r="38" spans="1:33" ht="27.95" customHeight="1" x14ac:dyDescent="0.2">
      <c r="A38" s="20"/>
      <c r="B38" s="13" t="s">
        <v>41</v>
      </c>
      <c r="C38" s="16" t="s">
        <v>40</v>
      </c>
      <c r="D38" s="32"/>
      <c r="E38" s="32">
        <v>31.02</v>
      </c>
      <c r="F38" s="32">
        <v>32.11</v>
      </c>
      <c r="G38" s="32"/>
      <c r="H38" s="32">
        <v>32.11</v>
      </c>
      <c r="I38" s="32">
        <v>33.229999999999997</v>
      </c>
      <c r="J38" s="32"/>
      <c r="K38" s="32">
        <f>$I$38</f>
        <v>33.229999999999997</v>
      </c>
      <c r="L38" s="32">
        <f>K38*1.04</f>
        <v>34.559199999999997</v>
      </c>
      <c r="M38" s="32"/>
      <c r="N38" s="32">
        <f>$L$38</f>
        <v>34.559199999999997</v>
      </c>
      <c r="O38" s="32">
        <f>N38*1.04</f>
        <v>35.941567999999997</v>
      </c>
      <c r="P38" s="32"/>
      <c r="Q38" s="32">
        <f>$O$38</f>
        <v>35.941567999999997</v>
      </c>
      <c r="R38" s="32">
        <f>Q38*1.04</f>
        <v>37.379230719999995</v>
      </c>
      <c r="S38" s="32"/>
      <c r="T38" s="32">
        <f>$R$38</f>
        <v>37.379230719999995</v>
      </c>
      <c r="U38" s="32">
        <f>T38*1.04</f>
        <v>38.874399948799997</v>
      </c>
      <c r="V38" s="32"/>
      <c r="W38" s="32">
        <f>$U$38</f>
        <v>38.874399948799997</v>
      </c>
      <c r="X38" s="32">
        <f>W38*1.04</f>
        <v>40.429375946751996</v>
      </c>
      <c r="Y38" s="32"/>
      <c r="Z38" s="32">
        <f>$X$38</f>
        <v>40.429375946751996</v>
      </c>
      <c r="AA38" s="32">
        <f>Z38*1.04</f>
        <v>42.04655098462208</v>
      </c>
      <c r="AB38" s="32"/>
      <c r="AC38" s="32">
        <f>$AA$38</f>
        <v>42.04655098462208</v>
      </c>
      <c r="AD38" s="32">
        <f>AC38*1.04</f>
        <v>43.728413024006962</v>
      </c>
      <c r="AE38" s="32"/>
      <c r="AF38" s="32">
        <f>$AD$38</f>
        <v>43.728413024006962</v>
      </c>
      <c r="AG38" s="32">
        <f>AF38*1.04</f>
        <v>45.477549544967239</v>
      </c>
    </row>
    <row r="39" spans="1:33" ht="27.95" customHeight="1" x14ac:dyDescent="0.2">
      <c r="A39" s="20"/>
      <c r="B39" s="13" t="s">
        <v>42</v>
      </c>
      <c r="C39" s="16" t="s">
        <v>43</v>
      </c>
      <c r="D39" s="32">
        <v>22.7</v>
      </c>
      <c r="E39" s="32">
        <f>D39/2</f>
        <v>11.35</v>
      </c>
      <c r="F39" s="32">
        <f>D39/2</f>
        <v>11.35</v>
      </c>
      <c r="G39" s="32">
        <f>$D$39</f>
        <v>22.7</v>
      </c>
      <c r="H39" s="32">
        <f>G39/2</f>
        <v>11.35</v>
      </c>
      <c r="I39" s="32">
        <f>G39/2</f>
        <v>11.35</v>
      </c>
      <c r="J39" s="32">
        <f>$D$39</f>
        <v>22.7</v>
      </c>
      <c r="K39" s="32">
        <f>J39/2</f>
        <v>11.35</v>
      </c>
      <c r="L39" s="32">
        <f>J39/2</f>
        <v>11.35</v>
      </c>
      <c r="M39" s="32">
        <f>$D$39</f>
        <v>22.7</v>
      </c>
      <c r="N39" s="32">
        <f>M39/2</f>
        <v>11.35</v>
      </c>
      <c r="O39" s="32">
        <f>M39/2</f>
        <v>11.35</v>
      </c>
      <c r="P39" s="32">
        <f>$D$39</f>
        <v>22.7</v>
      </c>
      <c r="Q39" s="32">
        <f>P39/2</f>
        <v>11.35</v>
      </c>
      <c r="R39" s="32">
        <f>P39/2</f>
        <v>11.35</v>
      </c>
      <c r="S39" s="32">
        <f>$D$39</f>
        <v>22.7</v>
      </c>
      <c r="T39" s="32">
        <f>S39/2</f>
        <v>11.35</v>
      </c>
      <c r="U39" s="32">
        <f>S39/2</f>
        <v>11.35</v>
      </c>
      <c r="V39" s="32">
        <f>$D$39</f>
        <v>22.7</v>
      </c>
      <c r="W39" s="32">
        <f>V39/2</f>
        <v>11.35</v>
      </c>
      <c r="X39" s="32">
        <f>V39/2</f>
        <v>11.35</v>
      </c>
      <c r="Y39" s="32">
        <f>$D$39</f>
        <v>22.7</v>
      </c>
      <c r="Z39" s="32">
        <f>Y39/2</f>
        <v>11.35</v>
      </c>
      <c r="AA39" s="32">
        <f>Y39/2</f>
        <v>11.35</v>
      </c>
      <c r="AB39" s="32">
        <f>$D$39</f>
        <v>22.7</v>
      </c>
      <c r="AC39" s="32">
        <f>AB39/2</f>
        <v>11.35</v>
      </c>
      <c r="AD39" s="32">
        <f>AB39/2</f>
        <v>11.35</v>
      </c>
      <c r="AE39" s="32">
        <f>$D$39</f>
        <v>22.7</v>
      </c>
      <c r="AF39" s="32">
        <f>AE39/2</f>
        <v>11.35</v>
      </c>
      <c r="AG39" s="32">
        <f>AE39/2</f>
        <v>11.35</v>
      </c>
    </row>
    <row r="40" spans="1:33" ht="21" customHeight="1" x14ac:dyDescent="0.2">
      <c r="A40" s="18">
        <v>7</v>
      </c>
      <c r="B40" s="13" t="s">
        <v>44</v>
      </c>
      <c r="C40" s="16" t="s">
        <v>43</v>
      </c>
      <c r="D40" s="32">
        <f t="shared" ref="D40:AG40" si="7">D39</f>
        <v>22.7</v>
      </c>
      <c r="E40" s="32">
        <f t="shared" si="7"/>
        <v>11.35</v>
      </c>
      <c r="F40" s="32">
        <f t="shared" si="7"/>
        <v>11.35</v>
      </c>
      <c r="G40" s="32">
        <f t="shared" si="7"/>
        <v>22.7</v>
      </c>
      <c r="H40" s="32">
        <f t="shared" si="7"/>
        <v>11.35</v>
      </c>
      <c r="I40" s="32">
        <f t="shared" si="7"/>
        <v>11.35</v>
      </c>
      <c r="J40" s="32">
        <f t="shared" si="7"/>
        <v>22.7</v>
      </c>
      <c r="K40" s="32">
        <f t="shared" si="7"/>
        <v>11.35</v>
      </c>
      <c r="L40" s="32">
        <f t="shared" si="7"/>
        <v>11.35</v>
      </c>
      <c r="M40" s="32">
        <f t="shared" si="7"/>
        <v>22.7</v>
      </c>
      <c r="N40" s="32">
        <f t="shared" si="7"/>
        <v>11.35</v>
      </c>
      <c r="O40" s="32">
        <f t="shared" si="7"/>
        <v>11.35</v>
      </c>
      <c r="P40" s="32">
        <f t="shared" si="7"/>
        <v>22.7</v>
      </c>
      <c r="Q40" s="32">
        <f t="shared" si="7"/>
        <v>11.35</v>
      </c>
      <c r="R40" s="32">
        <f t="shared" si="7"/>
        <v>11.35</v>
      </c>
      <c r="S40" s="32">
        <f t="shared" si="7"/>
        <v>22.7</v>
      </c>
      <c r="T40" s="32">
        <f t="shared" si="7"/>
        <v>11.35</v>
      </c>
      <c r="U40" s="32">
        <f t="shared" si="7"/>
        <v>11.35</v>
      </c>
      <c r="V40" s="32">
        <f t="shared" si="7"/>
        <v>22.7</v>
      </c>
      <c r="W40" s="32">
        <f t="shared" si="7"/>
        <v>11.35</v>
      </c>
      <c r="X40" s="32">
        <f t="shared" si="7"/>
        <v>11.35</v>
      </c>
      <c r="Y40" s="32">
        <f t="shared" si="7"/>
        <v>22.7</v>
      </c>
      <c r="Z40" s="32">
        <f t="shared" si="7"/>
        <v>11.35</v>
      </c>
      <c r="AA40" s="32">
        <f t="shared" si="7"/>
        <v>11.35</v>
      </c>
      <c r="AB40" s="32">
        <f t="shared" si="7"/>
        <v>22.7</v>
      </c>
      <c r="AC40" s="32">
        <f t="shared" si="7"/>
        <v>11.35</v>
      </c>
      <c r="AD40" s="32">
        <f t="shared" si="7"/>
        <v>11.35</v>
      </c>
      <c r="AE40" s="32">
        <f t="shared" si="7"/>
        <v>22.7</v>
      </c>
      <c r="AF40" s="32">
        <f t="shared" si="7"/>
        <v>11.35</v>
      </c>
      <c r="AG40" s="32">
        <f t="shared" si="7"/>
        <v>11.35</v>
      </c>
    </row>
    <row r="41" spans="1:33" ht="12.95" customHeight="1" x14ac:dyDescent="0.2">
      <c r="A41" s="18">
        <v>8</v>
      </c>
      <c r="B41" s="13" t="s">
        <v>45</v>
      </c>
      <c r="C41" s="16" t="s">
        <v>46</v>
      </c>
      <c r="D41" s="32"/>
      <c r="E41" s="33"/>
      <c r="F41" s="34">
        <v>104</v>
      </c>
      <c r="G41" s="40"/>
      <c r="H41" s="33"/>
      <c r="I41" s="34">
        <v>103.6</v>
      </c>
      <c r="J41" s="40"/>
      <c r="K41" s="33"/>
      <c r="L41" s="34">
        <v>104.51</v>
      </c>
      <c r="M41" s="40"/>
      <c r="N41" s="33"/>
      <c r="O41" s="34">
        <v>104.1</v>
      </c>
      <c r="P41" s="40"/>
      <c r="Q41" s="33"/>
      <c r="R41" s="34">
        <v>104.13</v>
      </c>
      <c r="S41" s="40"/>
      <c r="T41" s="33"/>
      <c r="U41" s="34">
        <v>103.72</v>
      </c>
      <c r="V41" s="40"/>
      <c r="W41" s="33"/>
      <c r="X41" s="34">
        <v>103.72</v>
      </c>
      <c r="Y41" s="40"/>
      <c r="Z41" s="33"/>
      <c r="AA41" s="34">
        <v>103.72</v>
      </c>
      <c r="AB41" s="40"/>
      <c r="AC41" s="33"/>
      <c r="AD41" s="34">
        <v>103.72</v>
      </c>
      <c r="AE41" s="40"/>
      <c r="AF41" s="33"/>
      <c r="AG41" s="34">
        <v>103.72</v>
      </c>
    </row>
    <row r="42" spans="1:33" ht="12.95" customHeight="1" x14ac:dyDescent="0.2">
      <c r="A42" s="18" t="s">
        <v>130</v>
      </c>
      <c r="B42" s="13" t="s">
        <v>131</v>
      </c>
      <c r="C42" s="16" t="s">
        <v>15</v>
      </c>
      <c r="D42" s="32">
        <v>145.5</v>
      </c>
      <c r="E42" s="36"/>
      <c r="F42" s="36"/>
      <c r="G42" s="32">
        <v>145.5</v>
      </c>
      <c r="H42" s="36"/>
      <c r="I42" s="36"/>
      <c r="J42" s="32"/>
      <c r="K42" s="36"/>
      <c r="L42" s="36"/>
      <c r="M42" s="32"/>
      <c r="N42" s="36"/>
      <c r="O42" s="36"/>
      <c r="P42" s="32"/>
      <c r="Q42" s="36"/>
      <c r="R42" s="36"/>
      <c r="S42" s="32"/>
      <c r="T42" s="36"/>
      <c r="U42" s="36"/>
      <c r="V42" s="32"/>
      <c r="W42" s="36"/>
      <c r="X42" s="36"/>
      <c r="Y42" s="32"/>
      <c r="Z42" s="36"/>
      <c r="AA42" s="36"/>
      <c r="AB42" s="32"/>
      <c r="AC42" s="36"/>
      <c r="AD42" s="36"/>
      <c r="AE42" s="32"/>
      <c r="AF42" s="36"/>
      <c r="AG42" s="36"/>
    </row>
    <row r="43" spans="1:33" ht="12.95" customHeight="1" x14ac:dyDescent="0.2">
      <c r="A43" s="18" t="s">
        <v>132</v>
      </c>
      <c r="B43" s="13" t="s">
        <v>133</v>
      </c>
      <c r="C43" s="16" t="s">
        <v>15</v>
      </c>
      <c r="D43" s="32">
        <v>0</v>
      </c>
      <c r="E43" s="36">
        <v>0</v>
      </c>
      <c r="F43" s="36">
        <v>0</v>
      </c>
      <c r="G43" s="32">
        <v>0</v>
      </c>
      <c r="H43" s="36">
        <v>0</v>
      </c>
      <c r="I43" s="36">
        <v>0</v>
      </c>
      <c r="J43" s="32">
        <v>0</v>
      </c>
      <c r="K43" s="36">
        <v>0</v>
      </c>
      <c r="L43" s="36">
        <v>0</v>
      </c>
      <c r="M43" s="32">
        <v>0</v>
      </c>
      <c r="N43" s="36">
        <v>0</v>
      </c>
      <c r="O43" s="36">
        <v>0</v>
      </c>
      <c r="P43" s="32">
        <v>0</v>
      </c>
      <c r="Q43" s="36">
        <v>0</v>
      </c>
      <c r="R43" s="36">
        <v>0</v>
      </c>
      <c r="S43" s="32">
        <v>0</v>
      </c>
      <c r="T43" s="36">
        <v>0</v>
      </c>
      <c r="U43" s="36">
        <v>0</v>
      </c>
      <c r="V43" s="37">
        <v>0</v>
      </c>
      <c r="W43" s="36">
        <v>0</v>
      </c>
      <c r="X43" s="36">
        <v>0</v>
      </c>
      <c r="Y43" s="32">
        <v>0</v>
      </c>
      <c r="Z43" s="36">
        <v>0</v>
      </c>
      <c r="AA43" s="36">
        <v>0</v>
      </c>
      <c r="AB43" s="32">
        <v>0</v>
      </c>
      <c r="AC43" s="36">
        <v>0</v>
      </c>
      <c r="AD43" s="36">
        <v>0</v>
      </c>
      <c r="AE43" s="32">
        <v>0</v>
      </c>
      <c r="AF43" s="36">
        <v>0</v>
      </c>
      <c r="AG43" s="36">
        <v>0</v>
      </c>
    </row>
    <row r="44" spans="1:33" ht="12.95" customHeight="1" x14ac:dyDescent="0.2">
      <c r="A44" s="18" t="s">
        <v>134</v>
      </c>
      <c r="B44" s="13" t="s">
        <v>135</v>
      </c>
      <c r="C44" s="16" t="s">
        <v>15</v>
      </c>
      <c r="D44" s="32">
        <v>0</v>
      </c>
      <c r="E44" s="36">
        <v>0</v>
      </c>
      <c r="F44" s="36">
        <v>0</v>
      </c>
      <c r="G44" s="32">
        <v>0</v>
      </c>
      <c r="H44" s="36">
        <v>0</v>
      </c>
      <c r="I44" s="36">
        <v>0</v>
      </c>
      <c r="J44" s="32">
        <v>0</v>
      </c>
      <c r="K44" s="36">
        <v>0</v>
      </c>
      <c r="L44" s="36">
        <v>0</v>
      </c>
      <c r="M44" s="32">
        <v>0</v>
      </c>
      <c r="N44" s="36">
        <v>0</v>
      </c>
      <c r="O44" s="36">
        <v>0</v>
      </c>
      <c r="P44" s="32">
        <v>0</v>
      </c>
      <c r="Q44" s="36">
        <v>0</v>
      </c>
      <c r="R44" s="36">
        <v>0</v>
      </c>
      <c r="S44" s="32">
        <v>0</v>
      </c>
      <c r="T44" s="36">
        <v>0</v>
      </c>
      <c r="U44" s="36">
        <v>0</v>
      </c>
      <c r="V44" s="37">
        <v>0</v>
      </c>
      <c r="W44" s="36">
        <v>0</v>
      </c>
      <c r="X44" s="36">
        <v>0</v>
      </c>
      <c r="Y44" s="32">
        <v>0</v>
      </c>
      <c r="Z44" s="36">
        <v>0</v>
      </c>
      <c r="AA44" s="36">
        <v>0</v>
      </c>
      <c r="AB44" s="32">
        <v>0</v>
      </c>
      <c r="AC44" s="36">
        <v>0</v>
      </c>
      <c r="AD44" s="36">
        <v>0</v>
      </c>
      <c r="AE44" s="32">
        <v>0</v>
      </c>
      <c r="AF44" s="36">
        <v>0</v>
      </c>
      <c r="AG44" s="36">
        <v>0</v>
      </c>
    </row>
    <row r="45" spans="1:33" ht="12.95" customHeight="1" x14ac:dyDescent="0.2">
      <c r="A45" s="18" t="s">
        <v>136</v>
      </c>
      <c r="B45" s="13" t="s">
        <v>137</v>
      </c>
      <c r="C45" s="16" t="s">
        <v>15</v>
      </c>
      <c r="D45" s="37">
        <v>0</v>
      </c>
      <c r="E45" s="36">
        <v>0</v>
      </c>
      <c r="F45" s="36">
        <v>0</v>
      </c>
      <c r="G45" s="37">
        <v>0</v>
      </c>
      <c r="H45" s="36">
        <v>0</v>
      </c>
      <c r="I45" s="36">
        <v>0</v>
      </c>
      <c r="J45" s="37">
        <v>0</v>
      </c>
      <c r="K45" s="36">
        <v>0</v>
      </c>
      <c r="L45" s="36">
        <v>0</v>
      </c>
      <c r="M45" s="37">
        <v>0</v>
      </c>
      <c r="N45" s="36">
        <v>0</v>
      </c>
      <c r="O45" s="36">
        <v>0</v>
      </c>
      <c r="P45" s="37">
        <v>0</v>
      </c>
      <c r="Q45" s="36">
        <v>0</v>
      </c>
      <c r="R45" s="36">
        <v>0</v>
      </c>
      <c r="S45" s="37">
        <v>0</v>
      </c>
      <c r="T45" s="36">
        <v>0</v>
      </c>
      <c r="U45" s="36">
        <v>0</v>
      </c>
      <c r="V45" s="37">
        <v>0</v>
      </c>
      <c r="W45" s="36">
        <v>0</v>
      </c>
      <c r="X45" s="36">
        <v>0</v>
      </c>
      <c r="Y45" s="32">
        <v>0</v>
      </c>
      <c r="Z45" s="36">
        <v>0</v>
      </c>
      <c r="AA45" s="36">
        <v>0</v>
      </c>
      <c r="AB45" s="32">
        <v>0</v>
      </c>
      <c r="AC45" s="36">
        <v>0</v>
      </c>
      <c r="AD45" s="36">
        <v>0</v>
      </c>
      <c r="AE45" s="32">
        <v>0</v>
      </c>
      <c r="AF45" s="36">
        <v>0</v>
      </c>
      <c r="AG45" s="36">
        <v>0</v>
      </c>
    </row>
    <row r="46" spans="1:33" ht="12.95" customHeight="1" x14ac:dyDescent="0.2">
      <c r="A46" s="18" t="s">
        <v>138</v>
      </c>
      <c r="B46" s="13" t="s">
        <v>139</v>
      </c>
      <c r="C46" s="16" t="s">
        <v>15</v>
      </c>
      <c r="D46" s="37">
        <f>D43-D42</f>
        <v>-145.5</v>
      </c>
      <c r="E46" s="36">
        <f t="shared" ref="E46:AG46" si="8">E43-E42</f>
        <v>0</v>
      </c>
      <c r="F46" s="36">
        <f t="shared" si="8"/>
        <v>0</v>
      </c>
      <c r="G46" s="37">
        <f t="shared" si="8"/>
        <v>-145.5</v>
      </c>
      <c r="H46" s="36">
        <f t="shared" si="8"/>
        <v>0</v>
      </c>
      <c r="I46" s="36">
        <f t="shared" si="8"/>
        <v>0</v>
      </c>
      <c r="J46" s="37">
        <f t="shared" si="8"/>
        <v>0</v>
      </c>
      <c r="K46" s="36">
        <f t="shared" si="8"/>
        <v>0</v>
      </c>
      <c r="L46" s="36">
        <f t="shared" si="8"/>
        <v>0</v>
      </c>
      <c r="M46" s="37">
        <f t="shared" si="8"/>
        <v>0</v>
      </c>
      <c r="N46" s="36">
        <f t="shared" si="8"/>
        <v>0</v>
      </c>
      <c r="O46" s="36">
        <f t="shared" si="8"/>
        <v>0</v>
      </c>
      <c r="P46" s="37">
        <f t="shared" si="8"/>
        <v>0</v>
      </c>
      <c r="Q46" s="36">
        <f t="shared" si="8"/>
        <v>0</v>
      </c>
      <c r="R46" s="36">
        <f t="shared" si="8"/>
        <v>0</v>
      </c>
      <c r="S46" s="37">
        <f t="shared" si="8"/>
        <v>0</v>
      </c>
      <c r="T46" s="36">
        <f t="shared" si="8"/>
        <v>0</v>
      </c>
      <c r="U46" s="36">
        <f t="shared" si="8"/>
        <v>0</v>
      </c>
      <c r="V46" s="37">
        <f t="shared" si="8"/>
        <v>0</v>
      </c>
      <c r="W46" s="36">
        <f t="shared" si="8"/>
        <v>0</v>
      </c>
      <c r="X46" s="36">
        <f t="shared" si="8"/>
        <v>0</v>
      </c>
      <c r="Y46" s="37">
        <f t="shared" si="8"/>
        <v>0</v>
      </c>
      <c r="Z46" s="36">
        <f t="shared" si="8"/>
        <v>0</v>
      </c>
      <c r="AA46" s="36">
        <f t="shared" si="8"/>
        <v>0</v>
      </c>
      <c r="AB46" s="32">
        <f t="shared" si="8"/>
        <v>0</v>
      </c>
      <c r="AC46" s="36">
        <f t="shared" si="8"/>
        <v>0</v>
      </c>
      <c r="AD46" s="36">
        <f t="shared" si="8"/>
        <v>0</v>
      </c>
      <c r="AE46" s="32">
        <f t="shared" si="8"/>
        <v>0</v>
      </c>
      <c r="AF46" s="36">
        <f t="shared" si="8"/>
        <v>0</v>
      </c>
      <c r="AG46" s="36">
        <f t="shared" si="8"/>
        <v>0</v>
      </c>
    </row>
    <row r="47" spans="1:33" ht="12.95" customHeight="1" x14ac:dyDescent="0.2">
      <c r="A47" s="18" t="s">
        <v>140</v>
      </c>
      <c r="B47" s="13" t="s">
        <v>141</v>
      </c>
      <c r="C47" s="16" t="s">
        <v>15</v>
      </c>
      <c r="D47" s="37">
        <v>145.5</v>
      </c>
      <c r="E47" s="36"/>
      <c r="F47" s="36"/>
      <c r="G47" s="37">
        <v>145.5</v>
      </c>
      <c r="H47" s="36"/>
      <c r="I47" s="36"/>
      <c r="J47" s="37"/>
      <c r="K47" s="36"/>
      <c r="L47" s="36"/>
      <c r="M47" s="37"/>
      <c r="N47" s="36"/>
      <c r="O47" s="36"/>
      <c r="P47" s="37"/>
      <c r="Q47" s="36"/>
      <c r="R47" s="36"/>
      <c r="S47" s="37"/>
      <c r="T47" s="36"/>
      <c r="U47" s="36"/>
      <c r="V47" s="37"/>
      <c r="W47" s="36"/>
      <c r="X47" s="36"/>
      <c r="Y47" s="37"/>
      <c r="Z47" s="36"/>
      <c r="AA47" s="36"/>
      <c r="AB47" s="32"/>
      <c r="AC47" s="36"/>
      <c r="AD47" s="36"/>
      <c r="AE47" s="37"/>
      <c r="AF47" s="36"/>
      <c r="AG47" s="36"/>
    </row>
    <row r="48" spans="1:33" s="31" customFormat="1" ht="41.25" customHeight="1" x14ac:dyDescent="0.2">
      <c r="A48" s="50" t="s">
        <v>179</v>
      </c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</row>
    <row r="49" s="31" customFormat="1" ht="18" customHeight="1" x14ac:dyDescent="0.2"/>
  </sheetData>
  <mergeCells count="12">
    <mergeCell ref="A48:AG48"/>
    <mergeCell ref="S3:U3"/>
    <mergeCell ref="V3:X3"/>
    <mergeCell ref="Y3:AA3"/>
    <mergeCell ref="AB3:AD3"/>
    <mergeCell ref="AE3:AG3"/>
    <mergeCell ref="M3:O3"/>
    <mergeCell ref="P3:R3"/>
    <mergeCell ref="A3:A4"/>
    <mergeCell ref="D3:F3"/>
    <mergeCell ref="G3:I3"/>
    <mergeCell ref="J3:L3"/>
  </mergeCells>
  <pageMargins left="0.7" right="0.7" top="0.75" bottom="0.75" header="0.3" footer="0.3"/>
  <pageSetup paperSize="9" scale="53" fitToWidth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4"/>
  <sheetViews>
    <sheetView zoomScaleNormal="100" workbookViewId="0">
      <selection activeCell="X10" sqref="X10"/>
    </sheetView>
  </sheetViews>
  <sheetFormatPr defaultRowHeight="12.75" x14ac:dyDescent="0.2"/>
  <cols>
    <col min="1" max="1" width="7" customWidth="1"/>
    <col min="2" max="2" width="1.5" hidden="1" customWidth="1"/>
    <col min="3" max="3" width="2.33203125" hidden="1" customWidth="1"/>
    <col min="4" max="4" width="9.33203125" hidden="1" customWidth="1"/>
    <col min="8" max="8" width="6.83203125" customWidth="1"/>
    <col min="9" max="9" width="1.5" hidden="1" customWidth="1"/>
    <col min="11" max="11" width="5.83203125" customWidth="1"/>
    <col min="12" max="12" width="0.33203125" hidden="1" customWidth="1"/>
    <col min="13" max="13" width="0.83203125" hidden="1" customWidth="1"/>
    <col min="16" max="16" width="6.5" customWidth="1"/>
    <col min="19" max="19" width="0.33203125" customWidth="1"/>
    <col min="22" max="22" width="1" customWidth="1"/>
    <col min="23" max="23" width="21.1640625" customWidth="1"/>
  </cols>
  <sheetData>
    <row r="1" spans="1:24" s="17" customFormat="1" ht="20.100000000000001" customHeight="1" x14ac:dyDescent="0.2">
      <c r="A1" s="17" t="s">
        <v>172</v>
      </c>
    </row>
    <row r="2" spans="1:24" ht="20.100000000000001" customHeight="1" x14ac:dyDescent="0.2"/>
    <row r="3" spans="1:24" ht="53.1" customHeight="1" x14ac:dyDescent="0.2">
      <c r="A3" s="54" t="s">
        <v>92</v>
      </c>
      <c r="B3" s="54"/>
      <c r="C3" s="54"/>
      <c r="D3" s="54"/>
      <c r="E3" s="54" t="s">
        <v>93</v>
      </c>
      <c r="F3" s="54"/>
      <c r="G3" s="54"/>
      <c r="H3" s="54"/>
      <c r="I3" s="54"/>
      <c r="J3" s="54" t="s">
        <v>156</v>
      </c>
      <c r="K3" s="54"/>
      <c r="L3" s="54"/>
      <c r="M3" s="54"/>
      <c r="N3" s="54" t="s">
        <v>94</v>
      </c>
      <c r="O3" s="54"/>
      <c r="P3" s="54"/>
      <c r="Q3" s="54" t="s">
        <v>95</v>
      </c>
      <c r="R3" s="54"/>
      <c r="S3" s="54"/>
      <c r="T3" s="54" t="s">
        <v>96</v>
      </c>
      <c r="U3" s="54"/>
      <c r="V3" s="54"/>
      <c r="W3" s="29" t="s">
        <v>97</v>
      </c>
    </row>
    <row r="4" spans="1:24" ht="12.95" customHeight="1" x14ac:dyDescent="0.2">
      <c r="A4" s="59">
        <v>1</v>
      </c>
      <c r="B4" s="59"/>
      <c r="C4" s="59"/>
      <c r="D4" s="59"/>
      <c r="E4" s="59">
        <v>2</v>
      </c>
      <c r="F4" s="59"/>
      <c r="G4" s="59"/>
      <c r="H4" s="59"/>
      <c r="I4" s="59"/>
      <c r="J4" s="59">
        <v>3</v>
      </c>
      <c r="K4" s="59"/>
      <c r="L4" s="59"/>
      <c r="M4" s="59"/>
      <c r="N4" s="59">
        <v>4</v>
      </c>
      <c r="O4" s="59"/>
      <c r="P4" s="59"/>
      <c r="Q4" s="59">
        <v>5</v>
      </c>
      <c r="R4" s="59"/>
      <c r="S4" s="59"/>
      <c r="T4" s="59">
        <v>6</v>
      </c>
      <c r="U4" s="59"/>
      <c r="V4" s="59"/>
      <c r="W4" s="29">
        <v>7</v>
      </c>
    </row>
    <row r="5" spans="1:24" ht="14.1" customHeight="1" x14ac:dyDescent="0.2">
      <c r="A5" s="53" t="s">
        <v>157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</row>
    <row r="6" spans="1:24" ht="14.1" customHeight="1" x14ac:dyDescent="0.2">
      <c r="A6" s="53" t="s">
        <v>98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</row>
    <row r="7" spans="1:24" ht="27" customHeight="1" x14ac:dyDescent="0.2">
      <c r="A7" s="56">
        <v>1</v>
      </c>
      <c r="B7" s="56"/>
      <c r="C7" s="56"/>
      <c r="D7" s="56"/>
      <c r="E7" s="53" t="s">
        <v>158</v>
      </c>
      <c r="F7" s="53"/>
      <c r="G7" s="53"/>
      <c r="H7" s="53"/>
      <c r="I7" s="53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25"/>
    </row>
    <row r="8" spans="1:24" ht="27" customHeight="1" x14ac:dyDescent="0.2">
      <c r="A8" s="56" t="s">
        <v>73</v>
      </c>
      <c r="B8" s="56"/>
      <c r="C8" s="56"/>
      <c r="D8" s="56"/>
      <c r="E8" s="57" t="s">
        <v>99</v>
      </c>
      <c r="F8" s="54"/>
      <c r="G8" s="54"/>
      <c r="H8" s="54"/>
      <c r="I8" s="54"/>
      <c r="J8" s="58">
        <f>'таблица 2'!$E$37</f>
        <v>49.145143612334792</v>
      </c>
      <c r="K8" s="58"/>
      <c r="L8" s="58"/>
      <c r="M8" s="58"/>
      <c r="N8" s="58">
        <f>'таблица 2'!$E$38</f>
        <v>31.02</v>
      </c>
      <c r="O8" s="58"/>
      <c r="P8" s="58"/>
      <c r="Q8" s="58">
        <f>J8-N8</f>
        <v>18.125143612334792</v>
      </c>
      <c r="R8" s="58"/>
      <c r="S8" s="58"/>
      <c r="T8" s="58">
        <f>'таблица 2'!$E$40</f>
        <v>11.35</v>
      </c>
      <c r="U8" s="58"/>
      <c r="V8" s="58"/>
      <c r="W8" s="26">
        <f>Q8*T8</f>
        <v>205.72037999999989</v>
      </c>
    </row>
    <row r="9" spans="1:24" ht="27.95" customHeight="1" x14ac:dyDescent="0.2">
      <c r="A9" s="56" t="s">
        <v>81</v>
      </c>
      <c r="B9" s="56"/>
      <c r="C9" s="56"/>
      <c r="D9" s="56"/>
      <c r="E9" s="57" t="s">
        <v>100</v>
      </c>
      <c r="F9" s="57"/>
      <c r="G9" s="57"/>
      <c r="H9" s="57"/>
      <c r="I9" s="57"/>
      <c r="J9" s="58">
        <f>'таблица 2'!$F$37</f>
        <v>51.994137444933912</v>
      </c>
      <c r="K9" s="58"/>
      <c r="L9" s="58"/>
      <c r="M9" s="58"/>
      <c r="N9" s="58">
        <f>'таблица 2'!$F$38</f>
        <v>32.11</v>
      </c>
      <c r="O9" s="58"/>
      <c r="P9" s="58"/>
      <c r="Q9" s="58">
        <f>J9-N9</f>
        <v>19.884137444933913</v>
      </c>
      <c r="R9" s="58"/>
      <c r="S9" s="58"/>
      <c r="T9" s="58">
        <f>'таблица 2'!$F$40</f>
        <v>11.35</v>
      </c>
      <c r="U9" s="58"/>
      <c r="V9" s="58"/>
      <c r="W9" s="26">
        <f>Q9*T9</f>
        <v>225.6849599999999</v>
      </c>
    </row>
    <row r="10" spans="1:24" ht="18" customHeight="1" x14ac:dyDescent="0.2">
      <c r="A10" s="53" t="s">
        <v>101</v>
      </c>
      <c r="B10" s="53"/>
      <c r="C10" s="53"/>
      <c r="D10" s="53"/>
      <c r="E10" s="53"/>
      <c r="F10" s="53"/>
      <c r="G10" s="53"/>
      <c r="H10" s="53"/>
      <c r="I10" s="53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5">
        <f>SUM(T8:V9)</f>
        <v>22.7</v>
      </c>
      <c r="U10" s="55"/>
      <c r="V10" s="55"/>
      <c r="W10" s="27">
        <f>SUM(W8:W9)</f>
        <v>431.4053399999998</v>
      </c>
      <c r="X10" s="39"/>
    </row>
    <row r="11" spans="1:24" ht="14.1" customHeight="1" x14ac:dyDescent="0.2">
      <c r="A11" s="53" t="str">
        <f t="shared" ref="A11" si="0">$A$5</f>
        <v>Фатежский район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</row>
    <row r="12" spans="1:24" ht="14.1" customHeight="1" x14ac:dyDescent="0.2">
      <c r="A12" s="53" t="s">
        <v>102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</row>
    <row r="13" spans="1:24" ht="27" customHeight="1" x14ac:dyDescent="0.2">
      <c r="A13" s="56">
        <v>1</v>
      </c>
      <c r="B13" s="56"/>
      <c r="C13" s="56"/>
      <c r="D13" s="56"/>
      <c r="E13" s="53" t="str">
        <f t="shared" ref="E13" si="1">$E$7</f>
        <v>Солдатский сельсовет</v>
      </c>
      <c r="F13" s="53"/>
      <c r="G13" s="53"/>
      <c r="H13" s="53"/>
      <c r="I13" s="53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28"/>
    </row>
    <row r="14" spans="1:24" ht="27" customHeight="1" x14ac:dyDescent="0.2">
      <c r="A14" s="56" t="s">
        <v>73</v>
      </c>
      <c r="B14" s="56"/>
      <c r="C14" s="56"/>
      <c r="D14" s="56"/>
      <c r="E14" s="57" t="s">
        <v>103</v>
      </c>
      <c r="F14" s="57"/>
      <c r="G14" s="57"/>
      <c r="H14" s="57"/>
      <c r="I14" s="57"/>
      <c r="J14" s="58">
        <f>'таблица 2'!$H$37</f>
        <v>51.994137444933912</v>
      </c>
      <c r="K14" s="58"/>
      <c r="L14" s="58"/>
      <c r="M14" s="58"/>
      <c r="N14" s="58">
        <f>'таблица 2'!$H$38</f>
        <v>32.11</v>
      </c>
      <c r="O14" s="58"/>
      <c r="P14" s="58"/>
      <c r="Q14" s="58">
        <f>J14-N14</f>
        <v>19.884137444933913</v>
      </c>
      <c r="R14" s="58"/>
      <c r="S14" s="58"/>
      <c r="T14" s="58">
        <f>'таблица 2'!$E$40</f>
        <v>11.35</v>
      </c>
      <c r="U14" s="58"/>
      <c r="V14" s="58"/>
      <c r="W14" s="26">
        <f>Q14*T14</f>
        <v>225.6849599999999</v>
      </c>
    </row>
    <row r="15" spans="1:24" ht="27.95" customHeight="1" x14ac:dyDescent="0.2">
      <c r="A15" s="56" t="s">
        <v>81</v>
      </c>
      <c r="B15" s="56"/>
      <c r="C15" s="56"/>
      <c r="D15" s="56"/>
      <c r="E15" s="57" t="s">
        <v>104</v>
      </c>
      <c r="F15" s="57"/>
      <c r="G15" s="57"/>
      <c r="H15" s="57"/>
      <c r="I15" s="57"/>
      <c r="J15" s="58">
        <f>'таблица 2'!$I$37</f>
        <v>53.886863436123356</v>
      </c>
      <c r="K15" s="58"/>
      <c r="L15" s="58"/>
      <c r="M15" s="58"/>
      <c r="N15" s="58">
        <f>'таблица 2'!$I$38</f>
        <v>33.229999999999997</v>
      </c>
      <c r="O15" s="58"/>
      <c r="P15" s="58"/>
      <c r="Q15" s="58">
        <f>J15-N15</f>
        <v>20.656863436123359</v>
      </c>
      <c r="R15" s="58"/>
      <c r="S15" s="58"/>
      <c r="T15" s="58">
        <f>'таблица 2'!$F$40</f>
        <v>11.35</v>
      </c>
      <c r="U15" s="58"/>
      <c r="V15" s="58"/>
      <c r="W15" s="26">
        <f>Q15*T15</f>
        <v>234.45540000000011</v>
      </c>
    </row>
    <row r="16" spans="1:24" ht="18" customHeight="1" x14ac:dyDescent="0.2">
      <c r="A16" s="53" t="s">
        <v>105</v>
      </c>
      <c r="B16" s="53"/>
      <c r="C16" s="53"/>
      <c r="D16" s="53"/>
      <c r="E16" s="53"/>
      <c r="F16" s="53"/>
      <c r="G16" s="53"/>
      <c r="H16" s="53"/>
      <c r="I16" s="53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5">
        <f>SUM(T14:V15)</f>
        <v>22.7</v>
      </c>
      <c r="U16" s="55"/>
      <c r="V16" s="55"/>
      <c r="W16" s="27">
        <f>SUM(W14:W15)</f>
        <v>460.14035999999999</v>
      </c>
    </row>
    <row r="17" spans="1:23" ht="14.1" customHeight="1" x14ac:dyDescent="0.2">
      <c r="A17" s="53" t="str">
        <f t="shared" ref="A17" si="2">$A$5</f>
        <v>Фатежский район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</row>
    <row r="18" spans="1:23" ht="14.1" customHeight="1" x14ac:dyDescent="0.2">
      <c r="A18" s="53" t="s">
        <v>106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</row>
    <row r="19" spans="1:23" ht="27" customHeight="1" x14ac:dyDescent="0.2">
      <c r="A19" s="56">
        <v>1</v>
      </c>
      <c r="B19" s="56"/>
      <c r="C19" s="56"/>
      <c r="D19" s="56"/>
      <c r="E19" s="53" t="str">
        <f t="shared" ref="E19" si="3">$E$7</f>
        <v>Солдатский сельсовет</v>
      </c>
      <c r="F19" s="53"/>
      <c r="G19" s="53"/>
      <c r="H19" s="53"/>
      <c r="I19" s="53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25"/>
    </row>
    <row r="20" spans="1:23" ht="27" customHeight="1" x14ac:dyDescent="0.2">
      <c r="A20" s="56" t="s">
        <v>73</v>
      </c>
      <c r="B20" s="56"/>
      <c r="C20" s="56"/>
      <c r="D20" s="56"/>
      <c r="E20" s="57" t="s">
        <v>109</v>
      </c>
      <c r="F20" s="57"/>
      <c r="G20" s="57"/>
      <c r="H20" s="57"/>
      <c r="I20" s="57"/>
      <c r="J20" s="58">
        <f>'таблица 2'!$K$37</f>
        <v>53.886863436123356</v>
      </c>
      <c r="K20" s="58"/>
      <c r="L20" s="58"/>
      <c r="M20" s="58"/>
      <c r="N20" s="58">
        <f>'таблица 2'!$K$38</f>
        <v>33.229999999999997</v>
      </c>
      <c r="O20" s="58"/>
      <c r="P20" s="58"/>
      <c r="Q20" s="58">
        <f>J20-N20</f>
        <v>20.656863436123359</v>
      </c>
      <c r="R20" s="58"/>
      <c r="S20" s="58"/>
      <c r="T20" s="58">
        <f t="shared" ref="T20:T22" si="4">T14</f>
        <v>11.35</v>
      </c>
      <c r="U20" s="58"/>
      <c r="V20" s="58"/>
      <c r="W20" s="26">
        <f>Q20*T20</f>
        <v>234.45540000000011</v>
      </c>
    </row>
    <row r="21" spans="1:23" ht="27.95" customHeight="1" x14ac:dyDescent="0.2">
      <c r="A21" s="56" t="s">
        <v>81</v>
      </c>
      <c r="B21" s="56"/>
      <c r="C21" s="56"/>
      <c r="D21" s="56"/>
      <c r="E21" s="57" t="s">
        <v>110</v>
      </c>
      <c r="F21" s="57"/>
      <c r="G21" s="57"/>
      <c r="H21" s="57"/>
      <c r="I21" s="57"/>
      <c r="J21" s="58">
        <f>'таблица 2'!$L$37</f>
        <v>55.862880176211455</v>
      </c>
      <c r="K21" s="58"/>
      <c r="L21" s="58"/>
      <c r="M21" s="58"/>
      <c r="N21" s="58">
        <f>'таблица 2'!$L$38</f>
        <v>34.559199999999997</v>
      </c>
      <c r="O21" s="58"/>
      <c r="P21" s="58"/>
      <c r="Q21" s="58">
        <f>J21-N21</f>
        <v>21.303680176211458</v>
      </c>
      <c r="R21" s="58"/>
      <c r="S21" s="58"/>
      <c r="T21" s="58">
        <f t="shared" si="4"/>
        <v>11.35</v>
      </c>
      <c r="U21" s="58"/>
      <c r="V21" s="58"/>
      <c r="W21" s="26">
        <f>Q21*T21</f>
        <v>241.79677000000004</v>
      </c>
    </row>
    <row r="22" spans="1:23" ht="18.75" customHeight="1" x14ac:dyDescent="0.2">
      <c r="A22" s="53" t="s">
        <v>115</v>
      </c>
      <c r="B22" s="53"/>
      <c r="C22" s="53"/>
      <c r="D22" s="53"/>
      <c r="E22" s="53"/>
      <c r="F22" s="53"/>
      <c r="G22" s="53"/>
      <c r="H22" s="53"/>
      <c r="I22" s="53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5">
        <f t="shared" si="4"/>
        <v>22.7</v>
      </c>
      <c r="U22" s="55"/>
      <c r="V22" s="55"/>
      <c r="W22" s="27">
        <f>SUM(W20:W21)</f>
        <v>476.25217000000015</v>
      </c>
    </row>
    <row r="23" spans="1:23" ht="14.1" customHeight="1" x14ac:dyDescent="0.2">
      <c r="A23" s="53" t="str">
        <f t="shared" ref="A23" si="5">$A$5</f>
        <v>Фатежский район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</row>
    <row r="24" spans="1:23" ht="14.1" customHeight="1" x14ac:dyDescent="0.2">
      <c r="A24" s="53" t="s">
        <v>107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</row>
    <row r="25" spans="1:23" ht="27" customHeight="1" x14ac:dyDescent="0.2">
      <c r="A25" s="56">
        <v>1</v>
      </c>
      <c r="B25" s="56"/>
      <c r="C25" s="56"/>
      <c r="D25" s="56"/>
      <c r="E25" s="53" t="str">
        <f t="shared" ref="E25" si="6">$E$7</f>
        <v>Солдатский сельсовет</v>
      </c>
      <c r="F25" s="53"/>
      <c r="G25" s="53"/>
      <c r="H25" s="53"/>
      <c r="I25" s="53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25"/>
    </row>
    <row r="26" spans="1:23" ht="27" customHeight="1" x14ac:dyDescent="0.2">
      <c r="A26" s="56" t="s">
        <v>73</v>
      </c>
      <c r="B26" s="56"/>
      <c r="C26" s="56"/>
      <c r="D26" s="56"/>
      <c r="E26" s="57" t="s">
        <v>111</v>
      </c>
      <c r="F26" s="54"/>
      <c r="G26" s="54"/>
      <c r="H26" s="54"/>
      <c r="I26" s="54"/>
      <c r="J26" s="58">
        <f>'таблица 2'!$N$37</f>
        <v>55.862880176211455</v>
      </c>
      <c r="K26" s="58"/>
      <c r="L26" s="58"/>
      <c r="M26" s="58"/>
      <c r="N26" s="58">
        <f>'таблица 2'!$N$38</f>
        <v>34.559199999999997</v>
      </c>
      <c r="O26" s="58"/>
      <c r="P26" s="58"/>
      <c r="Q26" s="58">
        <f>J26-N26</f>
        <v>21.303680176211458</v>
      </c>
      <c r="R26" s="58"/>
      <c r="S26" s="58"/>
      <c r="T26" s="58">
        <f t="shared" ref="T26:T28" si="7">T14</f>
        <v>11.35</v>
      </c>
      <c r="U26" s="58"/>
      <c r="V26" s="58"/>
      <c r="W26" s="26">
        <f>Q26*T26</f>
        <v>241.79677000000004</v>
      </c>
    </row>
    <row r="27" spans="1:23" ht="27.95" customHeight="1" x14ac:dyDescent="0.2">
      <c r="A27" s="56" t="s">
        <v>81</v>
      </c>
      <c r="B27" s="56"/>
      <c r="C27" s="56"/>
      <c r="D27" s="56"/>
      <c r="E27" s="57" t="s">
        <v>112</v>
      </c>
      <c r="F27" s="57"/>
      <c r="G27" s="57"/>
      <c r="H27" s="57"/>
      <c r="I27" s="57"/>
      <c r="J27" s="58">
        <f>'таблица 2'!$O$37</f>
        <v>58.097395383259915</v>
      </c>
      <c r="K27" s="58"/>
      <c r="L27" s="58"/>
      <c r="M27" s="58"/>
      <c r="N27" s="58">
        <f>'таблица 2'!$O$38</f>
        <v>35.941567999999997</v>
      </c>
      <c r="O27" s="58"/>
      <c r="P27" s="58"/>
      <c r="Q27" s="58">
        <f>J27-N27</f>
        <v>22.155827383259918</v>
      </c>
      <c r="R27" s="58"/>
      <c r="S27" s="58"/>
      <c r="T27" s="58">
        <f t="shared" si="7"/>
        <v>11.35</v>
      </c>
      <c r="U27" s="58"/>
      <c r="V27" s="58"/>
      <c r="W27" s="26">
        <f>Q27*T27</f>
        <v>251.46864080000006</v>
      </c>
    </row>
    <row r="28" spans="1:23" ht="18" customHeight="1" x14ac:dyDescent="0.2">
      <c r="A28" s="53" t="s">
        <v>116</v>
      </c>
      <c r="B28" s="53"/>
      <c r="C28" s="53"/>
      <c r="D28" s="53"/>
      <c r="E28" s="53"/>
      <c r="F28" s="53"/>
      <c r="G28" s="53"/>
      <c r="H28" s="53"/>
      <c r="I28" s="53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5">
        <f t="shared" si="7"/>
        <v>22.7</v>
      </c>
      <c r="U28" s="55"/>
      <c r="V28" s="55"/>
      <c r="W28" s="27">
        <f>SUM(W26:W27)</f>
        <v>493.2654108000001</v>
      </c>
    </row>
    <row r="29" spans="1:23" ht="14.1" customHeight="1" x14ac:dyDescent="0.2">
      <c r="A29" s="53" t="str">
        <f t="shared" ref="A29" si="8">$A$5</f>
        <v>Фатежский район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</row>
    <row r="30" spans="1:23" ht="14.1" customHeight="1" x14ac:dyDescent="0.2">
      <c r="A30" s="53" t="s">
        <v>108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</row>
    <row r="31" spans="1:23" ht="27" customHeight="1" x14ac:dyDescent="0.2">
      <c r="A31" s="56">
        <v>1</v>
      </c>
      <c r="B31" s="56"/>
      <c r="C31" s="56"/>
      <c r="D31" s="56"/>
      <c r="E31" s="53" t="str">
        <f t="shared" ref="E31" si="9">$E$7</f>
        <v>Солдатский сельсовет</v>
      </c>
      <c r="F31" s="53"/>
      <c r="G31" s="53"/>
      <c r="H31" s="53"/>
      <c r="I31" s="53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25"/>
    </row>
    <row r="32" spans="1:23" ht="27" customHeight="1" x14ac:dyDescent="0.2">
      <c r="A32" s="56" t="s">
        <v>73</v>
      </c>
      <c r="B32" s="56"/>
      <c r="C32" s="56"/>
      <c r="D32" s="56"/>
      <c r="E32" s="57" t="s">
        <v>113</v>
      </c>
      <c r="F32" s="57"/>
      <c r="G32" s="57"/>
      <c r="H32" s="57"/>
      <c r="I32" s="57"/>
      <c r="J32" s="58">
        <f>'таблица 2'!$Q$37</f>
        <v>58.097395383259915</v>
      </c>
      <c r="K32" s="58"/>
      <c r="L32" s="58"/>
      <c r="M32" s="58"/>
      <c r="N32" s="58">
        <f>'таблица 2'!$Q$38</f>
        <v>35.941567999999997</v>
      </c>
      <c r="O32" s="58"/>
      <c r="P32" s="58"/>
      <c r="Q32" s="58">
        <f>J32-N32</f>
        <v>22.155827383259918</v>
      </c>
      <c r="R32" s="58"/>
      <c r="S32" s="58"/>
      <c r="T32" s="58">
        <f t="shared" ref="T32:T34" si="10">T14</f>
        <v>11.35</v>
      </c>
      <c r="U32" s="58"/>
      <c r="V32" s="58"/>
      <c r="W32" s="26">
        <f>Q32*T32</f>
        <v>251.46864080000006</v>
      </c>
    </row>
    <row r="33" spans="1:23" ht="27.95" customHeight="1" x14ac:dyDescent="0.2">
      <c r="A33" s="56" t="s">
        <v>81</v>
      </c>
      <c r="B33" s="56"/>
      <c r="C33" s="56"/>
      <c r="D33" s="56"/>
      <c r="E33" s="57" t="s">
        <v>114</v>
      </c>
      <c r="F33" s="57"/>
      <c r="G33" s="57"/>
      <c r="H33" s="57"/>
      <c r="I33" s="57"/>
      <c r="J33" s="58">
        <f>'таблица 2'!$R$37</f>
        <v>60.421291198590311</v>
      </c>
      <c r="K33" s="58"/>
      <c r="L33" s="58"/>
      <c r="M33" s="58"/>
      <c r="N33" s="58">
        <f>'таблица 2'!$R$38</f>
        <v>37.379230719999995</v>
      </c>
      <c r="O33" s="58"/>
      <c r="P33" s="58"/>
      <c r="Q33" s="58">
        <f>J33-N33</f>
        <v>23.042060478590315</v>
      </c>
      <c r="R33" s="58"/>
      <c r="S33" s="58"/>
      <c r="T33" s="58">
        <f t="shared" si="10"/>
        <v>11.35</v>
      </c>
      <c r="U33" s="58"/>
      <c r="V33" s="58"/>
      <c r="W33" s="26">
        <f>Q33*T33</f>
        <v>261.52738643200007</v>
      </c>
    </row>
    <row r="34" spans="1:23" ht="18" customHeight="1" x14ac:dyDescent="0.2">
      <c r="A34" s="53" t="s">
        <v>117</v>
      </c>
      <c r="B34" s="53"/>
      <c r="C34" s="53"/>
      <c r="D34" s="53"/>
      <c r="E34" s="53"/>
      <c r="F34" s="53"/>
      <c r="G34" s="53"/>
      <c r="H34" s="53"/>
      <c r="I34" s="53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5">
        <f t="shared" si="10"/>
        <v>22.7</v>
      </c>
      <c r="U34" s="55"/>
      <c r="V34" s="55"/>
      <c r="W34" s="27">
        <f>SUM(W32:W33)</f>
        <v>512.99602723200019</v>
      </c>
    </row>
    <row r="35" spans="1:23" ht="14.1" customHeight="1" x14ac:dyDescent="0.2">
      <c r="A35" s="53" t="str">
        <f t="shared" ref="A35" si="11">$A$5</f>
        <v>Фатежский район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</row>
    <row r="36" spans="1:23" ht="14.1" customHeight="1" x14ac:dyDescent="0.2">
      <c r="A36" s="53" t="s">
        <v>118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</row>
    <row r="37" spans="1:23" ht="27" customHeight="1" x14ac:dyDescent="0.2">
      <c r="A37" s="56">
        <v>1</v>
      </c>
      <c r="B37" s="56"/>
      <c r="C37" s="56"/>
      <c r="D37" s="56"/>
      <c r="E37" s="53" t="str">
        <f t="shared" ref="E37" si="12">$E$7</f>
        <v>Солдатский сельсовет</v>
      </c>
      <c r="F37" s="53"/>
      <c r="G37" s="53"/>
      <c r="H37" s="53"/>
      <c r="I37" s="53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25"/>
    </row>
    <row r="38" spans="1:23" ht="27" customHeight="1" x14ac:dyDescent="0.2">
      <c r="A38" s="56" t="s">
        <v>73</v>
      </c>
      <c r="B38" s="56"/>
      <c r="C38" s="56"/>
      <c r="D38" s="56"/>
      <c r="E38" s="57" t="s">
        <v>119</v>
      </c>
      <c r="F38" s="57"/>
      <c r="G38" s="57"/>
      <c r="H38" s="57"/>
      <c r="I38" s="57"/>
      <c r="J38" s="58">
        <f>'таблица 2'!$T$37</f>
        <v>60.421291198590311</v>
      </c>
      <c r="K38" s="58"/>
      <c r="L38" s="58"/>
      <c r="M38" s="58"/>
      <c r="N38" s="58">
        <f>'таблица 2'!$T$38</f>
        <v>37.379230719999995</v>
      </c>
      <c r="O38" s="58"/>
      <c r="P38" s="58"/>
      <c r="Q38" s="58">
        <f>J38-N38</f>
        <v>23.042060478590315</v>
      </c>
      <c r="R38" s="58"/>
      <c r="S38" s="58"/>
      <c r="T38" s="58">
        <f t="shared" ref="T38:T40" si="13">T14</f>
        <v>11.35</v>
      </c>
      <c r="U38" s="58"/>
      <c r="V38" s="58"/>
      <c r="W38" s="26">
        <f>Q38*T38</f>
        <v>261.52738643200007</v>
      </c>
    </row>
    <row r="39" spans="1:23" ht="27.95" customHeight="1" x14ac:dyDescent="0.2">
      <c r="A39" s="56" t="s">
        <v>81</v>
      </c>
      <c r="B39" s="56"/>
      <c r="C39" s="56"/>
      <c r="D39" s="56"/>
      <c r="E39" s="57" t="s">
        <v>120</v>
      </c>
      <c r="F39" s="57"/>
      <c r="G39" s="57"/>
      <c r="H39" s="57"/>
      <c r="I39" s="57"/>
      <c r="J39" s="58">
        <f>'таблица 2'!$U$37</f>
        <v>62.83814284653392</v>
      </c>
      <c r="K39" s="58"/>
      <c r="L39" s="58"/>
      <c r="M39" s="58"/>
      <c r="N39" s="58">
        <f>'таблица 2'!$U$38</f>
        <v>38.874399948799997</v>
      </c>
      <c r="O39" s="58"/>
      <c r="P39" s="58"/>
      <c r="Q39" s="58">
        <f>J39-N39</f>
        <v>23.963742897733923</v>
      </c>
      <c r="R39" s="58"/>
      <c r="S39" s="58"/>
      <c r="T39" s="58">
        <f t="shared" si="13"/>
        <v>11.35</v>
      </c>
      <c r="U39" s="58"/>
      <c r="V39" s="58"/>
      <c r="W39" s="26">
        <f>Q39*T39</f>
        <v>271.98848188928002</v>
      </c>
    </row>
    <row r="40" spans="1:23" ht="18.75" customHeight="1" x14ac:dyDescent="0.2">
      <c r="A40" s="53" t="s">
        <v>155</v>
      </c>
      <c r="B40" s="53"/>
      <c r="C40" s="53"/>
      <c r="D40" s="53"/>
      <c r="E40" s="53"/>
      <c r="F40" s="53"/>
      <c r="G40" s="53"/>
      <c r="H40" s="53"/>
      <c r="I40" s="53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5">
        <f t="shared" si="13"/>
        <v>22.7</v>
      </c>
      <c r="U40" s="55"/>
      <c r="V40" s="55"/>
      <c r="W40" s="27">
        <f>SUM(W38:W39)</f>
        <v>533.5158683212801</v>
      </c>
    </row>
    <row r="41" spans="1:23" ht="14.1" customHeight="1" x14ac:dyDescent="0.2">
      <c r="A41" s="53" t="str">
        <f t="shared" ref="A41" si="14">$A$5</f>
        <v>Фатежский район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</row>
    <row r="42" spans="1:23" ht="14.1" customHeight="1" x14ac:dyDescent="0.2">
      <c r="A42" s="53" t="s">
        <v>125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</row>
    <row r="43" spans="1:23" ht="27" customHeight="1" x14ac:dyDescent="0.2">
      <c r="A43" s="56">
        <v>1</v>
      </c>
      <c r="B43" s="56"/>
      <c r="C43" s="56"/>
      <c r="D43" s="56"/>
      <c r="E43" s="53" t="str">
        <f t="shared" ref="E43" si="15">$E$7</f>
        <v>Солдатский сельсовет</v>
      </c>
      <c r="F43" s="53"/>
      <c r="G43" s="53"/>
      <c r="H43" s="53"/>
      <c r="I43" s="53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29"/>
    </row>
    <row r="44" spans="1:23" ht="27" customHeight="1" x14ac:dyDescent="0.2">
      <c r="A44" s="56" t="s">
        <v>73</v>
      </c>
      <c r="B44" s="56"/>
      <c r="C44" s="56"/>
      <c r="D44" s="56"/>
      <c r="E44" s="57" t="s">
        <v>121</v>
      </c>
      <c r="F44" s="54"/>
      <c r="G44" s="54"/>
      <c r="H44" s="54"/>
      <c r="I44" s="54"/>
      <c r="J44" s="58">
        <f>'таблица 2'!$W$37</f>
        <v>62.83814284653392</v>
      </c>
      <c r="K44" s="58"/>
      <c r="L44" s="58"/>
      <c r="M44" s="58"/>
      <c r="N44" s="58">
        <f>'таблица 2'!$W$38</f>
        <v>38.874399948799997</v>
      </c>
      <c r="O44" s="58"/>
      <c r="P44" s="58"/>
      <c r="Q44" s="58">
        <f>J44-N44</f>
        <v>23.963742897733923</v>
      </c>
      <c r="R44" s="58"/>
      <c r="S44" s="58"/>
      <c r="T44" s="58">
        <f t="shared" ref="T44:T46" si="16">T14</f>
        <v>11.35</v>
      </c>
      <c r="U44" s="58"/>
      <c r="V44" s="58"/>
      <c r="W44" s="26">
        <f>Q44*T44</f>
        <v>271.98848188928002</v>
      </c>
    </row>
    <row r="45" spans="1:23" ht="27.95" customHeight="1" x14ac:dyDescent="0.2">
      <c r="A45" s="56" t="s">
        <v>81</v>
      </c>
      <c r="B45" s="56"/>
      <c r="C45" s="56"/>
      <c r="D45" s="56"/>
      <c r="E45" s="57" t="s">
        <v>122</v>
      </c>
      <c r="F45" s="57"/>
      <c r="G45" s="57"/>
      <c r="H45" s="57"/>
      <c r="I45" s="57"/>
      <c r="J45" s="58">
        <f>'таблица 2'!$X$37</f>
        <v>65.351668560395282</v>
      </c>
      <c r="K45" s="58"/>
      <c r="L45" s="58"/>
      <c r="M45" s="58"/>
      <c r="N45" s="58">
        <f>'таблица 2'!$X$38</f>
        <v>40.429375946751996</v>
      </c>
      <c r="O45" s="58"/>
      <c r="P45" s="58"/>
      <c r="Q45" s="58">
        <f>J45-N45</f>
        <v>24.922292613643286</v>
      </c>
      <c r="R45" s="58"/>
      <c r="S45" s="58"/>
      <c r="T45" s="58">
        <f t="shared" si="16"/>
        <v>11.35</v>
      </c>
      <c r="U45" s="58"/>
      <c r="V45" s="58"/>
      <c r="W45" s="26">
        <f>Q45*T45</f>
        <v>282.86802116485131</v>
      </c>
    </row>
    <row r="46" spans="1:23" ht="18" customHeight="1" x14ac:dyDescent="0.2">
      <c r="A46" s="53" t="s">
        <v>154</v>
      </c>
      <c r="B46" s="53"/>
      <c r="C46" s="53"/>
      <c r="D46" s="53"/>
      <c r="E46" s="53"/>
      <c r="F46" s="53"/>
      <c r="G46" s="53"/>
      <c r="H46" s="53"/>
      <c r="I46" s="53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5">
        <f t="shared" si="16"/>
        <v>22.7</v>
      </c>
      <c r="U46" s="55"/>
      <c r="V46" s="55"/>
      <c r="W46" s="27">
        <f>SUM(W44:W45)</f>
        <v>554.85650305413128</v>
      </c>
    </row>
    <row r="47" spans="1:23" ht="14.1" customHeight="1" x14ac:dyDescent="0.2">
      <c r="A47" s="53" t="str">
        <f t="shared" ref="A47" si="17">$A$5</f>
        <v>Фатежский район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</row>
    <row r="48" spans="1:23" ht="14.1" customHeight="1" x14ac:dyDescent="0.2">
      <c r="A48" s="53" t="s">
        <v>126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</row>
    <row r="49" spans="1:23" ht="27" customHeight="1" x14ac:dyDescent="0.2">
      <c r="A49" s="56">
        <v>1</v>
      </c>
      <c r="B49" s="56"/>
      <c r="C49" s="56"/>
      <c r="D49" s="56"/>
      <c r="E49" s="53" t="str">
        <f t="shared" ref="E49" si="18">$E$7</f>
        <v>Солдатский сельсовет</v>
      </c>
      <c r="F49" s="53"/>
      <c r="G49" s="53"/>
      <c r="H49" s="53"/>
      <c r="I49" s="53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25"/>
    </row>
    <row r="50" spans="1:23" ht="27" customHeight="1" x14ac:dyDescent="0.2">
      <c r="A50" s="56" t="s">
        <v>73</v>
      </c>
      <c r="B50" s="56"/>
      <c r="C50" s="56"/>
      <c r="D50" s="56"/>
      <c r="E50" s="57" t="s">
        <v>123</v>
      </c>
      <c r="F50" s="57"/>
      <c r="G50" s="57"/>
      <c r="H50" s="57"/>
      <c r="I50" s="57"/>
      <c r="J50" s="58">
        <f>'таблица 2'!$Z$37</f>
        <v>65.351668560395282</v>
      </c>
      <c r="K50" s="58"/>
      <c r="L50" s="58"/>
      <c r="M50" s="58"/>
      <c r="N50" s="58">
        <f>'таблица 2'!$Z$38</f>
        <v>40.429375946751996</v>
      </c>
      <c r="O50" s="58"/>
      <c r="P50" s="58"/>
      <c r="Q50" s="58">
        <f>J50-N50</f>
        <v>24.922292613643286</v>
      </c>
      <c r="R50" s="58"/>
      <c r="S50" s="58"/>
      <c r="T50" s="58">
        <f t="shared" ref="T50:T52" si="19">T14</f>
        <v>11.35</v>
      </c>
      <c r="U50" s="58"/>
      <c r="V50" s="58"/>
      <c r="W50" s="26">
        <f>Q50*T50</f>
        <v>282.86802116485131</v>
      </c>
    </row>
    <row r="51" spans="1:23" ht="27.95" customHeight="1" x14ac:dyDescent="0.2">
      <c r="A51" s="56" t="s">
        <v>81</v>
      </c>
      <c r="B51" s="56"/>
      <c r="C51" s="56"/>
      <c r="D51" s="56"/>
      <c r="E51" s="57" t="s">
        <v>124</v>
      </c>
      <c r="F51" s="57"/>
      <c r="G51" s="57"/>
      <c r="H51" s="57"/>
      <c r="I51" s="57"/>
      <c r="J51" s="58">
        <f>'таблица 2'!$AA$37</f>
        <v>67.965735302811098</v>
      </c>
      <c r="K51" s="58"/>
      <c r="L51" s="58"/>
      <c r="M51" s="58"/>
      <c r="N51" s="58">
        <f>'таблица 2'!$AA$38</f>
        <v>42.04655098462208</v>
      </c>
      <c r="O51" s="58"/>
      <c r="P51" s="58"/>
      <c r="Q51" s="58">
        <f>J51-N51</f>
        <v>25.919184318189018</v>
      </c>
      <c r="R51" s="58"/>
      <c r="S51" s="58"/>
      <c r="T51" s="58">
        <f t="shared" si="19"/>
        <v>11.35</v>
      </c>
      <c r="U51" s="58"/>
      <c r="V51" s="58"/>
      <c r="W51" s="26">
        <f>Q51*T51</f>
        <v>294.18274201144533</v>
      </c>
    </row>
    <row r="52" spans="1:23" ht="18" customHeight="1" x14ac:dyDescent="0.2">
      <c r="A52" s="53" t="s">
        <v>153</v>
      </c>
      <c r="B52" s="53"/>
      <c r="C52" s="53"/>
      <c r="D52" s="53"/>
      <c r="E52" s="53"/>
      <c r="F52" s="53"/>
      <c r="G52" s="53"/>
      <c r="H52" s="53"/>
      <c r="I52" s="53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5">
        <f t="shared" si="19"/>
        <v>22.7</v>
      </c>
      <c r="U52" s="55"/>
      <c r="V52" s="55"/>
      <c r="W52" s="27">
        <f>SUM(W50:W51)</f>
        <v>577.05076317629664</v>
      </c>
    </row>
    <row r="53" spans="1:23" ht="18" customHeight="1" x14ac:dyDescent="0.2">
      <c r="A53" s="53" t="str">
        <f t="shared" ref="A53" si="20">$A$5</f>
        <v>Фатежский район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</row>
    <row r="54" spans="1:23" ht="18" customHeight="1" x14ac:dyDescent="0.2">
      <c r="A54" s="53" t="s">
        <v>149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</row>
    <row r="55" spans="1:23" ht="18" customHeight="1" x14ac:dyDescent="0.2">
      <c r="A55" s="56">
        <v>1</v>
      </c>
      <c r="B55" s="56"/>
      <c r="C55" s="56"/>
      <c r="D55" s="56"/>
      <c r="E55" s="53" t="str">
        <f t="shared" ref="E55" si="21">$E$7</f>
        <v>Солдатский сельсовет</v>
      </c>
      <c r="F55" s="53"/>
      <c r="G55" s="53"/>
      <c r="H55" s="53"/>
      <c r="I55" s="53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29"/>
    </row>
    <row r="56" spans="1:23" ht="18" customHeight="1" x14ac:dyDescent="0.2">
      <c r="A56" s="56" t="s">
        <v>73</v>
      </c>
      <c r="B56" s="56"/>
      <c r="C56" s="56"/>
      <c r="D56" s="56"/>
      <c r="E56" s="57" t="s">
        <v>150</v>
      </c>
      <c r="F56" s="57"/>
      <c r="G56" s="57"/>
      <c r="H56" s="57"/>
      <c r="I56" s="57"/>
      <c r="J56" s="58">
        <f>'таблица 2'!$AC$37</f>
        <v>67.965735302811098</v>
      </c>
      <c r="K56" s="58"/>
      <c r="L56" s="58"/>
      <c r="M56" s="58"/>
      <c r="N56" s="58">
        <f>'таблица 2'!$AC$38</f>
        <v>42.04655098462208</v>
      </c>
      <c r="O56" s="58"/>
      <c r="P56" s="58"/>
      <c r="Q56" s="58">
        <f>J56-N56</f>
        <v>25.919184318189018</v>
      </c>
      <c r="R56" s="58"/>
      <c r="S56" s="58"/>
      <c r="T56" s="58">
        <f t="shared" ref="T56:T58" si="22">T8</f>
        <v>11.35</v>
      </c>
      <c r="U56" s="58"/>
      <c r="V56" s="58"/>
      <c r="W56" s="26">
        <f>Q56*T56</f>
        <v>294.18274201144533</v>
      </c>
    </row>
    <row r="57" spans="1:23" ht="18" customHeight="1" x14ac:dyDescent="0.2">
      <c r="A57" s="56" t="s">
        <v>81</v>
      </c>
      <c r="B57" s="56"/>
      <c r="C57" s="56"/>
      <c r="D57" s="56"/>
      <c r="E57" s="57" t="s">
        <v>151</v>
      </c>
      <c r="F57" s="57"/>
      <c r="G57" s="57"/>
      <c r="H57" s="57"/>
      <c r="I57" s="57"/>
      <c r="J57" s="58">
        <f>'таблица 2'!$AD$37</f>
        <v>70.684364714923532</v>
      </c>
      <c r="K57" s="58"/>
      <c r="L57" s="58"/>
      <c r="M57" s="58"/>
      <c r="N57" s="58">
        <f>'таблица 2'!$AD$38</f>
        <v>43.728413024006962</v>
      </c>
      <c r="O57" s="58"/>
      <c r="P57" s="58"/>
      <c r="Q57" s="58">
        <f>J57-N57</f>
        <v>26.955951690916571</v>
      </c>
      <c r="R57" s="58"/>
      <c r="S57" s="58"/>
      <c r="T57" s="58">
        <f t="shared" si="22"/>
        <v>11.35</v>
      </c>
      <c r="U57" s="58"/>
      <c r="V57" s="58"/>
      <c r="W57" s="26">
        <f>Q57*T57</f>
        <v>305.95005169190307</v>
      </c>
    </row>
    <row r="58" spans="1:23" ht="14.25" x14ac:dyDescent="0.2">
      <c r="A58" s="53" t="s">
        <v>152</v>
      </c>
      <c r="B58" s="53"/>
      <c r="C58" s="53"/>
      <c r="D58" s="53"/>
      <c r="E58" s="53"/>
      <c r="F58" s="53"/>
      <c r="G58" s="53"/>
      <c r="H58" s="53"/>
      <c r="I58" s="53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5">
        <f t="shared" si="22"/>
        <v>22.7</v>
      </c>
      <c r="U58" s="55"/>
      <c r="V58" s="55"/>
      <c r="W58" s="27">
        <f>SUM(W56:W57)</f>
        <v>600.1327937033484</v>
      </c>
    </row>
    <row r="59" spans="1:23" ht="14.1" customHeight="1" x14ac:dyDescent="0.2">
      <c r="A59" s="53" t="str">
        <f t="shared" ref="A59" si="23">$A$5</f>
        <v>Фатежский район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</row>
    <row r="60" spans="1:23" ht="14.1" customHeight="1" x14ac:dyDescent="0.2">
      <c r="A60" s="53" t="s">
        <v>164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</row>
    <row r="61" spans="1:23" ht="27" customHeight="1" x14ac:dyDescent="0.2">
      <c r="A61" s="56">
        <v>1</v>
      </c>
      <c r="B61" s="56"/>
      <c r="C61" s="56"/>
      <c r="D61" s="56"/>
      <c r="E61" s="53" t="str">
        <f t="shared" ref="E61" si="24">$E$7</f>
        <v>Солдатский сельсовет</v>
      </c>
      <c r="F61" s="53"/>
      <c r="G61" s="53"/>
      <c r="H61" s="53"/>
      <c r="I61" s="53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29"/>
    </row>
    <row r="62" spans="1:23" ht="27" customHeight="1" x14ac:dyDescent="0.2">
      <c r="A62" s="56" t="s">
        <v>73</v>
      </c>
      <c r="B62" s="56"/>
      <c r="C62" s="56"/>
      <c r="D62" s="56"/>
      <c r="E62" s="57" t="s">
        <v>165</v>
      </c>
      <c r="F62" s="57"/>
      <c r="G62" s="57"/>
      <c r="H62" s="57"/>
      <c r="I62" s="57"/>
      <c r="J62" s="58">
        <f>'таблица 2'!$AF$37</f>
        <v>70.684364714923532</v>
      </c>
      <c r="K62" s="58"/>
      <c r="L62" s="58"/>
      <c r="M62" s="58"/>
      <c r="N62" s="58">
        <f>'таблица 2'!$AF$38</f>
        <v>43.728413024006962</v>
      </c>
      <c r="O62" s="58"/>
      <c r="P62" s="58"/>
      <c r="Q62" s="58">
        <f>J62-N62</f>
        <v>26.955951690916571</v>
      </c>
      <c r="R62" s="58"/>
      <c r="S62" s="58"/>
      <c r="T62" s="58">
        <f t="shared" ref="T62:T64" si="25">T8</f>
        <v>11.35</v>
      </c>
      <c r="U62" s="58"/>
      <c r="V62" s="58"/>
      <c r="W62" s="26">
        <f>Q62*T62</f>
        <v>305.95005169190307</v>
      </c>
    </row>
    <row r="63" spans="1:23" ht="27.95" customHeight="1" x14ac:dyDescent="0.2">
      <c r="A63" s="56" t="s">
        <v>81</v>
      </c>
      <c r="B63" s="56"/>
      <c r="C63" s="56"/>
      <c r="D63" s="56"/>
      <c r="E63" s="57" t="s">
        <v>166</v>
      </c>
      <c r="F63" s="57"/>
      <c r="G63" s="57"/>
      <c r="H63" s="57"/>
      <c r="I63" s="57"/>
      <c r="J63" s="58">
        <f>'таблица 2'!$AG$37</f>
        <v>73.511739303520486</v>
      </c>
      <c r="K63" s="58"/>
      <c r="L63" s="58"/>
      <c r="M63" s="58"/>
      <c r="N63" s="58">
        <f>'таблица 2'!$AG$38</f>
        <v>45.477549544967239</v>
      </c>
      <c r="O63" s="58"/>
      <c r="P63" s="58"/>
      <c r="Q63" s="58">
        <f>J63-N63</f>
        <v>28.034189758553246</v>
      </c>
      <c r="R63" s="58"/>
      <c r="S63" s="58"/>
      <c r="T63" s="58">
        <f t="shared" si="25"/>
        <v>11.35</v>
      </c>
      <c r="U63" s="58"/>
      <c r="V63" s="58"/>
      <c r="W63" s="26">
        <f>Q63*T63</f>
        <v>318.18805375957936</v>
      </c>
    </row>
    <row r="64" spans="1:23" ht="18.75" customHeight="1" x14ac:dyDescent="0.2">
      <c r="A64" s="53" t="s">
        <v>167</v>
      </c>
      <c r="B64" s="53"/>
      <c r="C64" s="53"/>
      <c r="D64" s="53"/>
      <c r="E64" s="53"/>
      <c r="F64" s="53"/>
      <c r="G64" s="53"/>
      <c r="H64" s="53"/>
      <c r="I64" s="53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5">
        <f t="shared" si="25"/>
        <v>22.7</v>
      </c>
      <c r="U64" s="55"/>
      <c r="V64" s="55"/>
      <c r="W64" s="27">
        <f>SUM(W62:W63)</f>
        <v>624.13810545148249</v>
      </c>
    </row>
  </sheetData>
  <mergeCells count="262">
    <mergeCell ref="A62:D62"/>
    <mergeCell ref="E62:I62"/>
    <mergeCell ref="J62:M62"/>
    <mergeCell ref="N62:P62"/>
    <mergeCell ref="Q62:S62"/>
    <mergeCell ref="T62:V62"/>
    <mergeCell ref="A64:I64"/>
    <mergeCell ref="J64:M64"/>
    <mergeCell ref="N64:P64"/>
    <mergeCell ref="Q64:S64"/>
    <mergeCell ref="T64:V64"/>
    <mergeCell ref="A63:D63"/>
    <mergeCell ref="E63:I63"/>
    <mergeCell ref="J63:M63"/>
    <mergeCell ref="N63:P63"/>
    <mergeCell ref="Q63:S63"/>
    <mergeCell ref="T63:V63"/>
    <mergeCell ref="A50:D50"/>
    <mergeCell ref="E50:I50"/>
    <mergeCell ref="J50:M50"/>
    <mergeCell ref="N50:P50"/>
    <mergeCell ref="Q50:S50"/>
    <mergeCell ref="T50:V50"/>
    <mergeCell ref="A59:W59"/>
    <mergeCell ref="A60:W60"/>
    <mergeCell ref="A61:D61"/>
    <mergeCell ref="E61:I61"/>
    <mergeCell ref="J61:M61"/>
    <mergeCell ref="N61:P61"/>
    <mergeCell ref="Q61:S61"/>
    <mergeCell ref="T61:V61"/>
    <mergeCell ref="A52:I52"/>
    <mergeCell ref="J52:M52"/>
    <mergeCell ref="N52:P52"/>
    <mergeCell ref="Q52:S52"/>
    <mergeCell ref="T52:V52"/>
    <mergeCell ref="A51:D51"/>
    <mergeCell ref="E51:I51"/>
    <mergeCell ref="J51:M51"/>
    <mergeCell ref="N51:P51"/>
    <mergeCell ref="Q51:S51"/>
    <mergeCell ref="T51:V51"/>
    <mergeCell ref="A44:D44"/>
    <mergeCell ref="E44:I44"/>
    <mergeCell ref="J44:M44"/>
    <mergeCell ref="N44:P44"/>
    <mergeCell ref="Q44:S44"/>
    <mergeCell ref="T44:V44"/>
    <mergeCell ref="A47:W47"/>
    <mergeCell ref="A48:W48"/>
    <mergeCell ref="A49:D49"/>
    <mergeCell ref="E49:I49"/>
    <mergeCell ref="J49:M49"/>
    <mergeCell ref="N49:P49"/>
    <mergeCell ref="Q49:S49"/>
    <mergeCell ref="T49:V49"/>
    <mergeCell ref="A46:I46"/>
    <mergeCell ref="J46:M46"/>
    <mergeCell ref="N46:P46"/>
    <mergeCell ref="Q46:S46"/>
    <mergeCell ref="T46:V46"/>
    <mergeCell ref="A45:D45"/>
    <mergeCell ref="E45:I45"/>
    <mergeCell ref="J45:M45"/>
    <mergeCell ref="N45:P45"/>
    <mergeCell ref="Q45:S45"/>
    <mergeCell ref="T45:V45"/>
    <mergeCell ref="A38:D38"/>
    <mergeCell ref="E38:I38"/>
    <mergeCell ref="J38:M38"/>
    <mergeCell ref="N38:P38"/>
    <mergeCell ref="Q38:S38"/>
    <mergeCell ref="T38:V38"/>
    <mergeCell ref="A41:W41"/>
    <mergeCell ref="A42:W42"/>
    <mergeCell ref="A43:D43"/>
    <mergeCell ref="E43:I43"/>
    <mergeCell ref="J43:M43"/>
    <mergeCell ref="N43:P43"/>
    <mergeCell ref="Q43:S43"/>
    <mergeCell ref="T43:V43"/>
    <mergeCell ref="A40:I40"/>
    <mergeCell ref="J40:M40"/>
    <mergeCell ref="N40:P40"/>
    <mergeCell ref="Q40:S40"/>
    <mergeCell ref="T40:V40"/>
    <mergeCell ref="A39:D39"/>
    <mergeCell ref="E39:I39"/>
    <mergeCell ref="J39:M39"/>
    <mergeCell ref="N39:P39"/>
    <mergeCell ref="Q39:S39"/>
    <mergeCell ref="T39:V39"/>
    <mergeCell ref="A32:D32"/>
    <mergeCell ref="E32:I32"/>
    <mergeCell ref="J32:M32"/>
    <mergeCell ref="N32:P32"/>
    <mergeCell ref="Q32:S32"/>
    <mergeCell ref="T32:V32"/>
    <mergeCell ref="A35:W35"/>
    <mergeCell ref="A36:W36"/>
    <mergeCell ref="A37:D37"/>
    <mergeCell ref="E37:I37"/>
    <mergeCell ref="J37:M37"/>
    <mergeCell ref="N37:P37"/>
    <mergeCell ref="Q37:S37"/>
    <mergeCell ref="T37:V37"/>
    <mergeCell ref="A34:I34"/>
    <mergeCell ref="J34:M34"/>
    <mergeCell ref="N34:P34"/>
    <mergeCell ref="Q34:S34"/>
    <mergeCell ref="T34:V34"/>
    <mergeCell ref="A33:D33"/>
    <mergeCell ref="E33:I33"/>
    <mergeCell ref="J33:M33"/>
    <mergeCell ref="N33:P33"/>
    <mergeCell ref="Q33:S33"/>
    <mergeCell ref="T33:V33"/>
    <mergeCell ref="A26:D26"/>
    <mergeCell ref="E26:I26"/>
    <mergeCell ref="J26:M26"/>
    <mergeCell ref="N26:P26"/>
    <mergeCell ref="Q26:S26"/>
    <mergeCell ref="T26:V26"/>
    <mergeCell ref="A29:W29"/>
    <mergeCell ref="A30:W30"/>
    <mergeCell ref="A31:D31"/>
    <mergeCell ref="E31:I31"/>
    <mergeCell ref="J31:M31"/>
    <mergeCell ref="N31:P31"/>
    <mergeCell ref="Q31:S31"/>
    <mergeCell ref="T31:V31"/>
    <mergeCell ref="A28:I28"/>
    <mergeCell ref="J28:M28"/>
    <mergeCell ref="N28:P28"/>
    <mergeCell ref="Q28:S28"/>
    <mergeCell ref="T28:V28"/>
    <mergeCell ref="A27:D27"/>
    <mergeCell ref="E27:I27"/>
    <mergeCell ref="J27:M27"/>
    <mergeCell ref="N27:P27"/>
    <mergeCell ref="Q27:S27"/>
    <mergeCell ref="T27:V27"/>
    <mergeCell ref="T20:V20"/>
    <mergeCell ref="A23:W23"/>
    <mergeCell ref="A24:W24"/>
    <mergeCell ref="A25:D25"/>
    <mergeCell ref="E25:I25"/>
    <mergeCell ref="J25:M25"/>
    <mergeCell ref="N25:P25"/>
    <mergeCell ref="Q25:S25"/>
    <mergeCell ref="T25:V25"/>
    <mergeCell ref="A17:W17"/>
    <mergeCell ref="A18:W18"/>
    <mergeCell ref="A19:D19"/>
    <mergeCell ref="E19:I19"/>
    <mergeCell ref="J19:M19"/>
    <mergeCell ref="N19:P19"/>
    <mergeCell ref="Q19:S19"/>
    <mergeCell ref="T19:V19"/>
    <mergeCell ref="A22:I22"/>
    <mergeCell ref="J22:M22"/>
    <mergeCell ref="N22:P22"/>
    <mergeCell ref="Q22:S22"/>
    <mergeCell ref="T22:V22"/>
    <mergeCell ref="A21:D21"/>
    <mergeCell ref="E21:I21"/>
    <mergeCell ref="J21:M21"/>
    <mergeCell ref="N21:P21"/>
    <mergeCell ref="Q21:S21"/>
    <mergeCell ref="T21:V21"/>
    <mergeCell ref="A20:D20"/>
    <mergeCell ref="E20:I20"/>
    <mergeCell ref="J20:M20"/>
    <mergeCell ref="N20:P20"/>
    <mergeCell ref="Q20:S20"/>
    <mergeCell ref="A13:D13"/>
    <mergeCell ref="E13:I13"/>
    <mergeCell ref="J13:M13"/>
    <mergeCell ref="N13:P13"/>
    <mergeCell ref="Q13:S13"/>
    <mergeCell ref="T13:V13"/>
    <mergeCell ref="A16:I16"/>
    <mergeCell ref="J16:M16"/>
    <mergeCell ref="N16:P16"/>
    <mergeCell ref="Q16:S16"/>
    <mergeCell ref="T16:V16"/>
    <mergeCell ref="A15:D15"/>
    <mergeCell ref="E15:I15"/>
    <mergeCell ref="J15:M15"/>
    <mergeCell ref="N15:P15"/>
    <mergeCell ref="Q15:S15"/>
    <mergeCell ref="T15:V15"/>
    <mergeCell ref="A14:D14"/>
    <mergeCell ref="E14:I14"/>
    <mergeCell ref="J14:M14"/>
    <mergeCell ref="N14:P14"/>
    <mergeCell ref="Q14:S14"/>
    <mergeCell ref="T14:V14"/>
    <mergeCell ref="T9:V9"/>
    <mergeCell ref="A8:D8"/>
    <mergeCell ref="E8:I8"/>
    <mergeCell ref="J8:M8"/>
    <mergeCell ref="N8:P8"/>
    <mergeCell ref="Q8:S8"/>
    <mergeCell ref="T8:V8"/>
    <mergeCell ref="A11:W11"/>
    <mergeCell ref="A12:W12"/>
    <mergeCell ref="A3:D3"/>
    <mergeCell ref="E3:I3"/>
    <mergeCell ref="J3:M3"/>
    <mergeCell ref="N3:P3"/>
    <mergeCell ref="Q3:S3"/>
    <mergeCell ref="T3:V3"/>
    <mergeCell ref="A5:W5"/>
    <mergeCell ref="A6:W6"/>
    <mergeCell ref="A7:D7"/>
    <mergeCell ref="E7:I7"/>
    <mergeCell ref="J7:M7"/>
    <mergeCell ref="N7:P7"/>
    <mergeCell ref="Q7:S7"/>
    <mergeCell ref="T7:V7"/>
    <mergeCell ref="A53:W53"/>
    <mergeCell ref="A54:W54"/>
    <mergeCell ref="A55:D55"/>
    <mergeCell ref="E55:I55"/>
    <mergeCell ref="J55:M55"/>
    <mergeCell ref="N55:P55"/>
    <mergeCell ref="Q55:S55"/>
    <mergeCell ref="T55:V55"/>
    <mergeCell ref="A4:D4"/>
    <mergeCell ref="E4:I4"/>
    <mergeCell ref="J4:M4"/>
    <mergeCell ref="N4:P4"/>
    <mergeCell ref="Q4:S4"/>
    <mergeCell ref="T4:V4"/>
    <mergeCell ref="A10:I10"/>
    <mergeCell ref="J10:M10"/>
    <mergeCell ref="N10:P10"/>
    <mergeCell ref="Q10:S10"/>
    <mergeCell ref="T10:V10"/>
    <mergeCell ref="A9:D9"/>
    <mergeCell ref="E9:I9"/>
    <mergeCell ref="J9:M9"/>
    <mergeCell ref="N9:P9"/>
    <mergeCell ref="Q9:S9"/>
    <mergeCell ref="A58:I58"/>
    <mergeCell ref="J58:M58"/>
    <mergeCell ref="N58:P58"/>
    <mergeCell ref="Q58:S58"/>
    <mergeCell ref="T58:V58"/>
    <mergeCell ref="A56:D56"/>
    <mergeCell ref="E56:I56"/>
    <mergeCell ref="J56:M56"/>
    <mergeCell ref="N56:P56"/>
    <mergeCell ref="Q56:S56"/>
    <mergeCell ref="T56:V56"/>
    <mergeCell ref="A57:D57"/>
    <mergeCell ref="E57:I57"/>
    <mergeCell ref="J57:M57"/>
    <mergeCell ref="N57:P57"/>
    <mergeCell ref="Q57:S57"/>
    <mergeCell ref="T57:V57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"/>
  <sheetViews>
    <sheetView workbookViewId="0">
      <selection activeCell="K4" sqref="K4"/>
    </sheetView>
  </sheetViews>
  <sheetFormatPr defaultRowHeight="12.75" x14ac:dyDescent="0.2"/>
  <cols>
    <col min="1" max="1" width="8.6640625" customWidth="1"/>
    <col min="2" max="3" width="9.33203125" hidden="1" customWidth="1"/>
    <col min="6" max="6" width="12.5" customWidth="1"/>
    <col min="7" max="7" width="13" hidden="1" customWidth="1"/>
    <col min="8" max="8" width="9.33203125" hidden="1" customWidth="1"/>
    <col min="9" max="9" width="1.6640625" hidden="1" customWidth="1"/>
    <col min="10" max="10" width="9.33203125" hidden="1" customWidth="1"/>
    <col min="14" max="14" width="15.33203125" customWidth="1"/>
    <col min="15" max="15" width="8" customWidth="1"/>
    <col min="16" max="16" width="7.1640625" hidden="1" customWidth="1"/>
    <col min="17" max="21" width="9.33203125" hidden="1" customWidth="1"/>
    <col min="26" max="26" width="0.1640625" customWidth="1"/>
    <col min="31" max="31" width="9.1640625" customWidth="1"/>
    <col min="32" max="32" width="9.33203125" hidden="1" customWidth="1"/>
  </cols>
  <sheetData>
    <row r="1" spans="1:32" ht="17.100000000000001" customHeight="1" x14ac:dyDescent="0.2">
      <c r="A1" s="60" t="s">
        <v>127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</row>
    <row r="2" spans="1:32" ht="17.100000000000001" customHeight="1" x14ac:dyDescent="0.2">
      <c r="A2" s="2"/>
    </row>
    <row r="3" spans="1:32" ht="17.100000000000001" customHeight="1" x14ac:dyDescent="0.2">
      <c r="A3" s="3" t="s">
        <v>47</v>
      </c>
    </row>
    <row r="4" spans="1:32" ht="17.100000000000001" customHeight="1" x14ac:dyDescent="0.2">
      <c r="A4" s="24" t="s">
        <v>159</v>
      </c>
    </row>
    <row r="5" spans="1:32" ht="17.100000000000001" customHeight="1" x14ac:dyDescent="0.2">
      <c r="A5" t="s">
        <v>48</v>
      </c>
    </row>
    <row r="6" spans="1:32" ht="34.5" customHeight="1" x14ac:dyDescent="0.2">
      <c r="A6" s="62" t="s">
        <v>49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</row>
    <row r="7" spans="1:32" ht="17.100000000000001" customHeight="1" x14ac:dyDescent="0.2">
      <c r="A7" s="63" t="s">
        <v>171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</row>
    <row r="8" spans="1:32" ht="17.100000000000001" customHeight="1" x14ac:dyDescent="0.2"/>
    <row r="9" spans="1:32" ht="33" customHeight="1" x14ac:dyDescent="0.2">
      <c r="A9" s="74" t="s">
        <v>50</v>
      </c>
      <c r="B9" s="75"/>
      <c r="C9" s="76"/>
      <c r="D9" s="74" t="s">
        <v>51</v>
      </c>
      <c r="E9" s="75"/>
      <c r="F9" s="75"/>
      <c r="G9" s="75"/>
      <c r="H9" s="75"/>
      <c r="I9" s="75"/>
      <c r="J9" s="76"/>
      <c r="K9" s="74" t="s">
        <v>52</v>
      </c>
      <c r="L9" s="75"/>
      <c r="M9" s="75"/>
      <c r="N9" s="75"/>
      <c r="O9" s="75"/>
      <c r="P9" s="75"/>
      <c r="Q9" s="75"/>
      <c r="R9" s="75"/>
      <c r="S9" s="75"/>
      <c r="T9" s="75"/>
      <c r="U9" s="76"/>
      <c r="V9" s="74" t="s">
        <v>53</v>
      </c>
      <c r="W9" s="75"/>
      <c r="X9" s="75"/>
      <c r="Y9" s="75"/>
      <c r="Z9" s="75"/>
      <c r="AA9" s="75"/>
      <c r="AB9" s="75"/>
      <c r="AC9" s="75"/>
      <c r="AD9" s="75"/>
      <c r="AE9" s="75"/>
      <c r="AF9" s="76"/>
    </row>
    <row r="10" spans="1:32" ht="178.5" customHeight="1" x14ac:dyDescent="0.2">
      <c r="A10" s="71">
        <v>1</v>
      </c>
      <c r="B10" s="72"/>
      <c r="C10" s="73"/>
      <c r="D10" s="68" t="s">
        <v>54</v>
      </c>
      <c r="E10" s="69"/>
      <c r="F10" s="69"/>
      <c r="G10" s="69"/>
      <c r="H10" s="69"/>
      <c r="I10" s="69"/>
      <c r="J10" s="70"/>
      <c r="K10" s="68" t="s">
        <v>55</v>
      </c>
      <c r="L10" s="69"/>
      <c r="M10" s="69"/>
      <c r="N10" s="69"/>
      <c r="O10" s="69"/>
      <c r="P10" s="69"/>
      <c r="Q10" s="69"/>
      <c r="R10" s="69"/>
      <c r="S10" s="69"/>
      <c r="T10" s="69"/>
      <c r="U10" s="70"/>
      <c r="V10" s="65" t="s">
        <v>128</v>
      </c>
      <c r="W10" s="66"/>
      <c r="X10" s="66"/>
      <c r="Y10" s="66"/>
      <c r="Z10" s="66"/>
      <c r="AA10" s="66"/>
      <c r="AB10" s="66"/>
      <c r="AC10" s="66"/>
      <c r="AD10" s="66"/>
      <c r="AE10" s="66"/>
      <c r="AF10" s="67"/>
    </row>
  </sheetData>
  <mergeCells count="11">
    <mergeCell ref="A1:AF1"/>
    <mergeCell ref="A6:AF6"/>
    <mergeCell ref="A7:AF7"/>
    <mergeCell ref="V10:AF10"/>
    <mergeCell ref="K10:U10"/>
    <mergeCell ref="D10:J10"/>
    <mergeCell ref="A10:C10"/>
    <mergeCell ref="A9:C9"/>
    <mergeCell ref="D9:J9"/>
    <mergeCell ref="K9:U9"/>
    <mergeCell ref="V9:AF9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abSelected="1" zoomScale="90" zoomScaleNormal="90" workbookViewId="0">
      <selection activeCell="B5" sqref="B5"/>
    </sheetView>
  </sheetViews>
  <sheetFormatPr defaultRowHeight="12.75" x14ac:dyDescent="0.2"/>
  <cols>
    <col min="2" max="2" width="27.6640625" customWidth="1"/>
    <col min="3" max="3" width="22.83203125" customWidth="1"/>
    <col min="4" max="4" width="24.6640625" customWidth="1"/>
    <col min="5" max="5" width="22.33203125" customWidth="1"/>
    <col min="6" max="6" width="39.6640625" customWidth="1"/>
  </cols>
  <sheetData>
    <row r="1" spans="1:6" ht="17.100000000000001" customHeight="1" x14ac:dyDescent="0.2">
      <c r="A1" t="s">
        <v>56</v>
      </c>
    </row>
    <row r="2" spans="1:6" ht="62.1" customHeight="1" x14ac:dyDescent="0.2">
      <c r="A2" s="22" t="s">
        <v>57</v>
      </c>
      <c r="B2" s="22" t="s">
        <v>58</v>
      </c>
      <c r="C2" s="22" t="s">
        <v>59</v>
      </c>
      <c r="D2" s="22" t="s">
        <v>60</v>
      </c>
      <c r="E2" s="22" t="s">
        <v>61</v>
      </c>
      <c r="F2" s="22" t="s">
        <v>62</v>
      </c>
    </row>
    <row r="3" spans="1:6" ht="123" customHeight="1" x14ac:dyDescent="0.2">
      <c r="A3" s="23">
        <v>1</v>
      </c>
      <c r="B3" s="41" t="s">
        <v>161</v>
      </c>
      <c r="C3" s="5" t="s">
        <v>63</v>
      </c>
      <c r="D3" s="41" t="s">
        <v>163</v>
      </c>
      <c r="E3" s="21">
        <v>145.5</v>
      </c>
      <c r="F3" s="5" t="s">
        <v>64</v>
      </c>
    </row>
    <row r="4" spans="1:6" ht="124.5" customHeight="1" x14ac:dyDescent="0.2">
      <c r="A4" s="23">
        <v>2</v>
      </c>
      <c r="B4" s="41" t="s">
        <v>162</v>
      </c>
      <c r="C4" s="5" t="s">
        <v>63</v>
      </c>
      <c r="D4" s="41" t="s">
        <v>129</v>
      </c>
      <c r="E4" s="21">
        <v>145.5</v>
      </c>
      <c r="F4" s="5" t="s">
        <v>64</v>
      </c>
    </row>
    <row r="5" spans="1:6" ht="124.5" customHeight="1" x14ac:dyDescent="0.2">
      <c r="A5" s="23">
        <v>3</v>
      </c>
      <c r="B5" s="41" t="s">
        <v>178</v>
      </c>
      <c r="C5" s="5" t="s">
        <v>63</v>
      </c>
      <c r="D5" s="41" t="s">
        <v>177</v>
      </c>
      <c r="E5" s="21"/>
      <c r="F5" s="5" t="s">
        <v>64</v>
      </c>
    </row>
    <row r="6" spans="1:6" ht="33" customHeight="1" x14ac:dyDescent="0.2">
      <c r="A6" s="77" t="s">
        <v>160</v>
      </c>
      <c r="B6" s="77"/>
      <c r="C6" s="77"/>
      <c r="D6" s="77"/>
      <c r="E6" s="77"/>
      <c r="F6" s="77"/>
    </row>
    <row r="7" spans="1:6" ht="17.100000000000001" customHeight="1" x14ac:dyDescent="0.2">
      <c r="A7" s="24"/>
    </row>
  </sheetData>
  <mergeCells count="1">
    <mergeCell ref="A6:F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титул</vt:lpstr>
      <vt:lpstr>таблица 1</vt:lpstr>
      <vt:lpstr>таблица 2</vt:lpstr>
      <vt:lpstr>таблица 3</vt:lpstr>
      <vt:lpstr>задания</vt:lpstr>
      <vt:lpstr>мероприятия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Online2PDF.com</dc:creator>
  <cp:lastModifiedBy>xxx</cp:lastModifiedBy>
  <cp:lastPrinted>2022-03-10T08:44:38Z</cp:lastPrinted>
  <dcterms:created xsi:type="dcterms:W3CDTF">2021-05-04T08:39:29Z</dcterms:created>
  <dcterms:modified xsi:type="dcterms:W3CDTF">2022-03-10T08:46:01Z</dcterms:modified>
</cp:coreProperties>
</file>